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LAN ANUAL DE ADQUISICIONES 2016 CONTRALORIA\FEBRERO 2016\"/>
    </mc:Choice>
  </mc:AlternateContent>
  <bookViews>
    <workbookView xWindow="0" yWindow="0" windowWidth="19440" windowHeight="12240" activeTab="1"/>
  </bookViews>
  <sheets>
    <sheet name="CUADRO PAA 2016" sheetId="4" r:id="rId1"/>
    <sheet name="PLAN DE ADQUISICIONES 2016" sheetId="5" r:id="rId2"/>
    <sheet name="ADICIONES A CONTRATOS" sheetId="7" r:id="rId3"/>
    <sheet name="INVERSIÓN" sheetId="6" r:id="rId4"/>
  </sheets>
  <definedNames>
    <definedName name="_xlnm._FilterDatabase" localSheetId="2" hidden="1">'ADICIONES A CONTRATOS'!$A$5:$AO$5</definedName>
    <definedName name="_xlnm._FilterDatabase" localSheetId="1" hidden="1">'PLAN DE ADQUISICIONES 2016'!$A$6:$IA$6</definedName>
    <definedName name="_xlnm.Print_Area" localSheetId="3">INVERSIÓN!$A$36:$H$49</definedName>
    <definedName name="_xlnm.Print_Area" localSheetId="1">'PLAN DE ADQUISICIONES 2016'!$A$1:$U$111</definedName>
    <definedName name="_xlnm.Print_Titles" localSheetId="0">'CUADRO PAA 2016'!$8:$9</definedName>
    <definedName name="_xlnm.Print_Titles" localSheetId="1">'PLAN DE ADQUISICIONES 2016'!$C:$Q,'PLAN DE ADQUISICIONES 2016'!$6:$6</definedName>
  </definedNames>
  <calcPr calcId="152511"/>
</workbook>
</file>

<file path=xl/calcChain.xml><?xml version="1.0" encoding="utf-8"?>
<calcChain xmlns="http://schemas.openxmlformats.org/spreadsheetml/2006/main">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F48" i="6" l="1"/>
  <c r="C48" i="6"/>
  <c r="C46" i="6"/>
  <c r="F47" i="6"/>
  <c r="F31" i="6"/>
  <c r="F30" i="6"/>
  <c r="F29" i="6"/>
  <c r="H11" i="7"/>
  <c r="J111" i="5"/>
  <c r="E43" i="4"/>
  <c r="E42" i="4"/>
  <c r="E37" i="4"/>
  <c r="E34" i="4"/>
  <c r="E32" i="4"/>
  <c r="E30" i="4"/>
  <c r="E28" i="4"/>
  <c r="E26" i="4"/>
  <c r="E24" i="4"/>
  <c r="E23" i="4"/>
  <c r="E22" i="4"/>
  <c r="E21" i="4"/>
  <c r="E19" i="4"/>
  <c r="E18" i="4"/>
  <c r="E17" i="4"/>
  <c r="E16" i="4"/>
  <c r="E15" i="4"/>
  <c r="E11" i="4"/>
  <c r="D24" i="4"/>
  <c r="I107" i="5" l="1"/>
  <c r="G26" i="4" l="1"/>
  <c r="L94" i="5" l="1"/>
  <c r="M94" i="5" s="1"/>
  <c r="O94" i="5" s="1"/>
  <c r="I17" i="5" l="1"/>
  <c r="G11" i="4" l="1"/>
  <c r="G12" i="4"/>
  <c r="G15" i="4"/>
  <c r="D42" i="4"/>
  <c r="D37" i="4"/>
  <c r="D34" i="4"/>
  <c r="D32" i="4"/>
  <c r="D30" i="4"/>
  <c r="D28" i="4"/>
  <c r="D26" i="4"/>
  <c r="D23" i="4"/>
  <c r="D22" i="4"/>
  <c r="D21" i="4"/>
  <c r="D19" i="4"/>
  <c r="D18" i="4"/>
  <c r="D17" i="4"/>
  <c r="D15" i="4"/>
  <c r="D11" i="4"/>
  <c r="I70" i="5" l="1"/>
  <c r="I54" i="5"/>
  <c r="D16" i="4" l="1"/>
  <c r="M60" i="5" l="1"/>
  <c r="O60" i="5" s="1"/>
  <c r="C58" i="6" l="1"/>
  <c r="C49" i="6"/>
  <c r="F46" i="6"/>
  <c r="F45" i="6"/>
  <c r="F44" i="6"/>
  <c r="F43" i="6"/>
  <c r="F42" i="6"/>
  <c r="F41" i="6"/>
  <c r="F40" i="6"/>
  <c r="F39" i="6"/>
  <c r="F38" i="6"/>
  <c r="F37" i="6"/>
  <c r="C12" i="6"/>
  <c r="F19" i="6"/>
  <c r="F18" i="6"/>
  <c r="F17" i="6"/>
  <c r="F16" i="6"/>
  <c r="F15" i="6"/>
  <c r="F14" i="6"/>
  <c r="F11" i="6"/>
  <c r="F10" i="6"/>
  <c r="F9" i="6"/>
  <c r="F8" i="6"/>
  <c r="F7" i="6"/>
  <c r="F6" i="6"/>
  <c r="F5" i="6"/>
  <c r="F22" i="6"/>
  <c r="F23" i="6"/>
  <c r="F24" i="6"/>
  <c r="F25" i="6"/>
  <c r="F26" i="6"/>
  <c r="F27" i="6"/>
  <c r="F28" i="6"/>
  <c r="M106" i="5" l="1"/>
  <c r="O106" i="5" s="1"/>
  <c r="M105" i="5"/>
  <c r="O105" i="5" s="1"/>
  <c r="M97" i="5"/>
  <c r="O97" i="5" s="1"/>
  <c r="I105" i="5"/>
  <c r="D43" i="4" l="1"/>
  <c r="I111" i="5"/>
  <c r="D58" i="6"/>
  <c r="F57" i="6"/>
  <c r="F56" i="6"/>
  <c r="F53" i="6"/>
  <c r="C35" i="6"/>
  <c r="D32" i="6"/>
  <c r="C32" i="6"/>
  <c r="D20" i="6"/>
  <c r="C20" i="6"/>
  <c r="C50" i="6" s="1"/>
  <c r="D12" i="6"/>
  <c r="F32" i="6" l="1"/>
  <c r="E20" i="6"/>
  <c r="F58" i="6"/>
  <c r="E58" i="6"/>
  <c r="F20" i="6"/>
  <c r="H58" i="6"/>
  <c r="H32" i="6"/>
  <c r="E32" i="6"/>
  <c r="E12" i="6"/>
  <c r="F12" i="6"/>
  <c r="D49" i="6"/>
  <c r="H12" i="6"/>
  <c r="H20" i="6"/>
  <c r="L93" i="5"/>
  <c r="M93" i="5" s="1"/>
  <c r="O93" i="5" s="1"/>
  <c r="L92" i="5"/>
  <c r="M92" i="5" s="1"/>
  <c r="O92" i="5" s="1"/>
  <c r="L91" i="5"/>
  <c r="M91" i="5" s="1"/>
  <c r="O91" i="5" s="1"/>
  <c r="L90" i="5"/>
  <c r="M90" i="5" s="1"/>
  <c r="O90" i="5" s="1"/>
  <c r="L89" i="5"/>
  <c r="M89" i="5" s="1"/>
  <c r="O89" i="5" s="1"/>
  <c r="L88" i="5"/>
  <c r="M88" i="5" s="1"/>
  <c r="O88" i="5" s="1"/>
  <c r="L87" i="5"/>
  <c r="M87" i="5" s="1"/>
  <c r="O87" i="5" s="1"/>
  <c r="L86" i="5"/>
  <c r="M86" i="5" s="1"/>
  <c r="O86" i="5" s="1"/>
  <c r="K59" i="5"/>
  <c r="K58" i="5"/>
  <c r="K56" i="5"/>
  <c r="K55" i="5"/>
  <c r="E49" i="6" l="1"/>
  <c r="H49" i="6"/>
  <c r="C59" i="6"/>
  <c r="F49" i="6"/>
  <c r="D50" i="6"/>
  <c r="E50" i="6" l="1"/>
  <c r="H50" i="6"/>
  <c r="D59" i="6"/>
  <c r="F50" i="6"/>
  <c r="E59" i="6" l="1"/>
  <c r="H59" i="6"/>
  <c r="F59" i="6"/>
  <c r="K43" i="4" l="1"/>
  <c r="H43" i="4"/>
  <c r="K42" i="4"/>
  <c r="H42" i="4"/>
  <c r="H41" i="4" s="1"/>
  <c r="I42" i="4"/>
  <c r="J41" i="4"/>
  <c r="G41" i="4"/>
  <c r="E41" i="4"/>
  <c r="C41" i="4"/>
  <c r="K40" i="4"/>
  <c r="K39" i="4" s="1"/>
  <c r="H40" i="4"/>
  <c r="H39" i="4" s="1"/>
  <c r="I40" i="4"/>
  <c r="I39" i="4" s="1"/>
  <c r="J39" i="4"/>
  <c r="G39" i="4"/>
  <c r="E39" i="4"/>
  <c r="D39" i="4"/>
  <c r="C39" i="4"/>
  <c r="K38" i="4"/>
  <c r="I38" i="4"/>
  <c r="H38" i="4"/>
  <c r="F38" i="4"/>
  <c r="K37" i="4"/>
  <c r="H37" i="4"/>
  <c r="I37" i="4"/>
  <c r="K36" i="4"/>
  <c r="I36" i="4"/>
  <c r="I35" i="4" s="1"/>
  <c r="H36" i="4"/>
  <c r="H35" i="4" s="1"/>
  <c r="F36" i="4"/>
  <c r="F35" i="4" s="1"/>
  <c r="K35" i="4"/>
  <c r="J35" i="4"/>
  <c r="G35" i="4"/>
  <c r="E35" i="4"/>
  <c r="D35" i="4"/>
  <c r="C35" i="4"/>
  <c r="K34" i="4"/>
  <c r="I34" i="4"/>
  <c r="H34" i="4"/>
  <c r="F34" i="4"/>
  <c r="K33" i="4"/>
  <c r="I33" i="4"/>
  <c r="H33" i="4"/>
  <c r="F33" i="4"/>
  <c r="K32" i="4"/>
  <c r="H32" i="4"/>
  <c r="I32" i="4"/>
  <c r="K31" i="4"/>
  <c r="I31" i="4"/>
  <c r="H31" i="4"/>
  <c r="F31" i="4"/>
  <c r="K30" i="4"/>
  <c r="K29" i="4" s="1"/>
  <c r="I30" i="4"/>
  <c r="I29" i="4" s="1"/>
  <c r="H30" i="4"/>
  <c r="H29" i="4" s="1"/>
  <c r="F30" i="4"/>
  <c r="J29" i="4"/>
  <c r="G29" i="4"/>
  <c r="E29" i="4"/>
  <c r="D29" i="4"/>
  <c r="C29" i="4"/>
  <c r="K28" i="4"/>
  <c r="I28" i="4"/>
  <c r="I27" i="4" s="1"/>
  <c r="H28" i="4"/>
  <c r="H27" i="4" s="1"/>
  <c r="F28" i="4"/>
  <c r="F27" i="4" s="1"/>
  <c r="K27" i="4"/>
  <c r="J27" i="4"/>
  <c r="G27" i="4"/>
  <c r="E27" i="4"/>
  <c r="D27" i="4"/>
  <c r="C27" i="4"/>
  <c r="K26" i="4"/>
  <c r="K25" i="4" s="1"/>
  <c r="I26" i="4"/>
  <c r="I25" i="4" s="1"/>
  <c r="F26" i="4"/>
  <c r="F25" i="4" s="1"/>
  <c r="J25" i="4"/>
  <c r="G25" i="4"/>
  <c r="E25" i="4"/>
  <c r="D25" i="4"/>
  <c r="C25" i="4"/>
  <c r="K24" i="4"/>
  <c r="I24" i="4"/>
  <c r="F24" i="4"/>
  <c r="K23" i="4"/>
  <c r="H23" i="4"/>
  <c r="I23" i="4"/>
  <c r="K22" i="4"/>
  <c r="I22" i="4"/>
  <c r="H22" i="4"/>
  <c r="K21" i="4"/>
  <c r="H21" i="4"/>
  <c r="I21" i="4"/>
  <c r="K19" i="4"/>
  <c r="H19" i="4"/>
  <c r="I19" i="4"/>
  <c r="K18" i="4"/>
  <c r="H18" i="4"/>
  <c r="I18" i="4"/>
  <c r="K17" i="4"/>
  <c r="G14" i="4"/>
  <c r="F17" i="4"/>
  <c r="K16" i="4"/>
  <c r="H16" i="4"/>
  <c r="I16" i="4"/>
  <c r="F16" i="4"/>
  <c r="K15" i="4"/>
  <c r="I15" i="4"/>
  <c r="H15" i="4"/>
  <c r="F15" i="4"/>
  <c r="J14" i="4"/>
  <c r="D14" i="4"/>
  <c r="C14" i="4"/>
  <c r="K12" i="4"/>
  <c r="H12" i="4"/>
  <c r="D10" i="4"/>
  <c r="K11" i="4"/>
  <c r="I11" i="4"/>
  <c r="H11" i="4"/>
  <c r="J10" i="4"/>
  <c r="G10" i="4"/>
  <c r="E10" i="4"/>
  <c r="C10" i="4"/>
  <c r="J20" i="4" l="1"/>
  <c r="J13" i="4" s="1"/>
  <c r="J44" i="4" s="1"/>
  <c r="K41" i="4"/>
  <c r="F29" i="4"/>
  <c r="C20" i="4"/>
  <c r="C13" i="4" s="1"/>
  <c r="C44" i="4" s="1"/>
  <c r="K10" i="4"/>
  <c r="H10" i="4"/>
  <c r="I20" i="4"/>
  <c r="F12" i="4"/>
  <c r="F23" i="4"/>
  <c r="G20" i="4"/>
  <c r="G13" i="4" s="1"/>
  <c r="G44" i="4" s="1"/>
  <c r="F11" i="4"/>
  <c r="I12" i="4"/>
  <c r="I10" i="4" s="1"/>
  <c r="K14" i="4"/>
  <c r="H17" i="4"/>
  <c r="H14" i="4" s="1"/>
  <c r="E14" i="4"/>
  <c r="I17" i="4"/>
  <c r="I14" i="4" s="1"/>
  <c r="F18" i="4"/>
  <c r="D20" i="4"/>
  <c r="F21" i="4"/>
  <c r="F22" i="4"/>
  <c r="H24" i="4"/>
  <c r="E20" i="4"/>
  <c r="K20" i="4"/>
  <c r="H26" i="4"/>
  <c r="H25" i="4" s="1"/>
  <c r="F32" i="4"/>
  <c r="F40" i="4"/>
  <c r="F39" i="4" s="1"/>
  <c r="F19" i="4"/>
  <c r="F37" i="4"/>
  <c r="F42" i="4"/>
  <c r="F10" i="4" l="1"/>
  <c r="H20" i="4"/>
  <c r="H13" i="4" s="1"/>
  <c r="H44" i="4" s="1"/>
  <c r="I13" i="4"/>
  <c r="F14" i="4"/>
  <c r="D13" i="4"/>
  <c r="F20" i="4"/>
  <c r="E13" i="4"/>
  <c r="E44" i="4" s="1"/>
  <c r="K13" i="4"/>
  <c r="K44" i="4" s="1"/>
  <c r="F43" i="4" l="1"/>
  <c r="F41" i="4" s="1"/>
  <c r="I43" i="4"/>
  <c r="I41" i="4" s="1"/>
  <c r="I44" i="4" s="1"/>
  <c r="D41" i="4"/>
  <c r="F13" i="4"/>
  <c r="D44" i="4" l="1"/>
  <c r="D46" i="4" s="1"/>
  <c r="D48" i="4"/>
  <c r="F44" i="4"/>
  <c r="D47" i="4" l="1"/>
</calcChain>
</file>

<file path=xl/comments1.xml><?xml version="1.0" encoding="utf-8"?>
<comments xmlns="http://schemas.openxmlformats.org/spreadsheetml/2006/main">
  <authors>
    <author>ANGELA CONSUELO LAGOS PRIETO</author>
  </authors>
  <commentList>
    <comment ref="R53"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<sst xmlns="http://schemas.openxmlformats.org/spreadsheetml/2006/main" count="1509" uniqueCount="642">
  <si>
    <t>Código documento:014001</t>
  </si>
  <si>
    <t>Versión: 8.0</t>
  </si>
  <si>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</si>
  <si>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</si>
  <si>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</si>
  <si>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</si>
  <si>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</si>
  <si>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</si>
  <si>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</si>
  <si>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</si>
  <si>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</si>
  <si>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</si>
  <si>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</si>
  <si>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</si>
  <si>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</si>
  <si>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</si>
  <si>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</si>
  <si>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</si>
  <si>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</si>
  <si>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</si>
  <si>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</si>
  <si>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</si>
  <si>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</si>
  <si>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</si>
  <si>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</si>
  <si>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</si>
  <si>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</si>
  <si>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</si>
  <si>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</si>
  <si>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</si>
  <si>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</si>
  <si>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</si>
  <si>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</si>
  <si>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</si>
  <si>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Bienestar e incentivos </t>
  </si>
  <si>
    <t>Mínima Cuantía</t>
  </si>
  <si>
    <t xml:space="preserve">Contrato de prestación de servicios </t>
  </si>
  <si>
    <t>80111504
Formación o desarrollo laboral</t>
  </si>
  <si>
    <t xml:space="preserve">Prestación de servicios para el desarrollo de (4) jornadas de intervención en clima laboral como resultado del estudio de Clima Laboral para las y los servidores de la Contraloría de Bogotá. </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</si>
  <si>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</si>
  <si>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</si>
  <si>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</si>
  <si>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</si>
  <si>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</si>
  <si>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</si>
  <si>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</si>
  <si>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</si>
  <si>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</si>
  <si>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</si>
  <si>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</si>
  <si>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danzas para fortalecer las actividades sociales y culturales para que representen a la entidad en muestras culturales distritales.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</si>
  <si>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</si>
  <si>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</si>
  <si>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</si>
  <si>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</si>
  <si>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Prestación de servicios especializado para la realización de tres (3) caminatas ecológicas a los servidores(as) y familiares de la Contraloría de Bogotá</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</si>
  <si>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</si>
  <si>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</si>
  <si>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</si>
  <si>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</si>
  <si>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</si>
  <si>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</si>
  <si>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</si>
  <si>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</si>
  <si>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</si>
  <si>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</si>
  <si>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</si>
  <si>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</si>
  <si>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</si>
  <si>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</si>
  <si>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</si>
  <si>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</si>
  <si>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</si>
  <si>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</si>
  <si>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</si>
  <si>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</si>
  <si>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</si>
  <si>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Contratar el suministro de dos(2) sillas de evacuación por escaleras para personas con movilidad reducida</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</si>
  <si>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</si>
  <si>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</si>
  <si>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</si>
  <si>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Prestar los servicios para la realización de exámenes de medicina preventiva y del trabajo para los funcionarios de la Contraloría de Bogotá, D.C., de conformidad con las especificaciones técnicas de cantidad, clase y características previamente definidas.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</si>
  <si>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</si>
  <si>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</si>
  <si>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</si>
  <si>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</si>
  <si>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</si>
  <si>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93141701
Organización de eventos culturales</t>
  </si>
  <si>
    <t>Prestar los servicios para la celebración de la XXI Semana de la Seguridad y Salud en el trabajo de la Contraloría de Bogotá, D.C.</t>
  </si>
  <si>
    <t xml:space="preserve">Dada la importancia de mantener el compromiso de los funcionarios con sus estilos de vida y trabajo saludable como pilar fundamental y medio para facilitar la prevención y el control de los riesgos laborales, se hace necesario desarrollar un evento con carácter promocional que posicione las actividades de seguridad y salud, manteniendo las expectativas de todas las instancias de la entidad y desde luego de sus funcionarios frente a los objetivos y plan de trabajo del Sistema de Gestión de la Seguridad y Salud en el Trabajo </t>
  </si>
  <si>
    <t>Prestar los servicios para el lanzamiento y la implementación del Sistema de Gestión de la Seguridad y Salud en el Trabajo de la Contraloría de Bogotá, D.C.</t>
  </si>
  <si>
    <t>Dada la importancia institucional de cumplir cabalmente con los términos establecidos por el Decreto 1072 del 26 de mayo de 2015, expedido por el Ministerio de Trabajo para la implementación del SGSSTy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organizar un evento en una jornada para el lanzamiento de dicho Sistema, centrando la atención de todas y todos los funcionarios hacia los objetivos del mismo, en las condiciones y con la programación que se defina previamente una vez se inicie su cabal implementación.</t>
  </si>
  <si>
    <t>Contratar los servicios de impresión de material promocional del Sistema de Gestión de la Seguridad y Salud en el Trabajo/SG-SST</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</si>
  <si>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en las cantidades y carácterísticas que se definan previamente una vez se inicie su cabal implementación.</t>
  </si>
  <si>
    <t xml:space="preserve">85101605 auxiliares
de salud a domicilio
85101604 servicios
de asistencia de
personal médico
</t>
  </si>
  <si>
    <t>La 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</si>
  <si>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</si>
  <si>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</si>
  <si>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</si>
  <si>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</si>
  <si>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</si>
  <si>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</si>
  <si>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</si>
  <si>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</si>
  <si>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</si>
  <si>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</si>
  <si>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Realizar la señalización de seguridad industrial a todas las sedes de la entidad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</si>
  <si>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</si>
  <si>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</si>
  <si>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</si>
  <si>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</si>
  <si>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</si>
  <si>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</si>
  <si>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</si>
  <si>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t>
  </si>
  <si>
    <t>En el diagnostico de necesidades de capacitación, que sirve como insumo para la formulación del PIC, sobresalen el mejoramiento de estas competencias en los funcionarios  de la Contraloría de Bogotá, D.C.</t>
  </si>
  <si>
    <t>DIRECCIÓN DE PLANEACIÓN</t>
  </si>
  <si>
    <t>DIRECCIÓN DE TECNOLOGÍAS DE LA INFORMACIÓN Y LAS COMUNICACIONES</t>
  </si>
  <si>
    <t>331140326-0776</t>
  </si>
  <si>
    <t>Fortalecimiento de la capacidad institucional para un control fiscal efectivo y transparente</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</si>
  <si>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</si>
  <si>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</si>
  <si>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</si>
  <si>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</si>
  <si>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</si>
  <si>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</si>
  <si>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</si>
  <si>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</si>
  <si>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Se requiere Renovación Licenciamiento Autocad y Suit de Adobe ya que este se requiere realizar anualmente para garantizar la disponibilidad de estas herramientas para los usuarios de Comunicaciones, Bienestar y Grupos de Auditoria relacionados con obras civiles.</t>
  </si>
  <si>
    <t>OFICINA ASESORA DE COMUNICACIONES</t>
  </si>
  <si>
    <t>Servicios Personales Indirectos</t>
  </si>
  <si>
    <t>Es importante tener un registro de la información presentada a la opinión pública a través de los medios de comunicación sobre la gestión de la Contraloría de Bogotá</t>
  </si>
  <si>
    <t>Promoción Institucional</t>
  </si>
  <si>
    <t>82131600 Fotógrafos cinematógrafos</t>
  </si>
  <si>
    <t>Contratar la preproducción, producción y posproducción de dos videos institucionales de 30 seg  en  HD y 20 copias en formato DVD, para la Agencia Nacional de Televisión(ANTV)</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</si>
  <si>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</si>
  <si>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</si>
  <si>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</si>
  <si>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</si>
  <si>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</si>
  <si>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</si>
  <si>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</si>
  <si>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Elaboración de piezas comunicacionales (3 mòdulos informativos, 10 pendones, 200 cartillas institucionales, 1000 separadores de libros, 1500 stickers y 1500 cuadernos)</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</si>
  <si>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</si>
  <si>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</si>
  <si>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</si>
  <si>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</si>
  <si>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</si>
  <si>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</si>
  <si>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</si>
  <si>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</si>
  <si>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</si>
  <si>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</si>
  <si>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</si>
  <si>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</si>
  <si>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</si>
  <si>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</si>
  <si>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</si>
  <si>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</si>
  <si>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</si>
  <si>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Compra de un sistema modular de estantería para la bodega de la entidad.</t>
  </si>
  <si>
    <t xml:space="preserve">Contar con un mueble para el ordenamiento de la información de la Subdirección </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</si>
  <si>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</si>
  <si>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</si>
  <si>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</si>
  <si>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</si>
  <si>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</si>
  <si>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</si>
  <si>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</si>
  <si>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</si>
  <si>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</si>
  <si>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</si>
  <si>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</si>
  <si>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</si>
  <si>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</si>
  <si>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</si>
  <si>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</si>
  <si>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</si>
  <si>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</si>
  <si>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</si>
  <si>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</si>
  <si>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</si>
  <si>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</si>
  <si>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</si>
  <si>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</si>
  <si>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</si>
  <si>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</si>
  <si>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</si>
  <si>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</si>
  <si>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</si>
  <si>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</si>
  <si>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</si>
  <si>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</si>
  <si>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</si>
  <si>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</si>
  <si>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</si>
  <si>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</si>
  <si>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</si>
  <si>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</si>
  <si>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</si>
  <si>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</si>
  <si>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</si>
  <si>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</si>
  <si>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</si>
  <si>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</si>
  <si>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</si>
  <si>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</si>
  <si>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</si>
  <si>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</si>
  <si>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</si>
  <si>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</si>
  <si>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</si>
  <si>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</si>
  <si>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</si>
  <si>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</si>
  <si>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</si>
  <si>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</si>
  <si>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</si>
  <si>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</si>
  <si>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</si>
  <si>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</si>
  <si>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</si>
  <si>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</si>
  <si>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</si>
  <si>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</si>
  <si>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</si>
  <si>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</si>
  <si>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</si>
  <si>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</si>
  <si>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</si>
  <si>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</si>
  <si>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</si>
  <si>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</si>
  <si>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</si>
  <si>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</si>
  <si>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</si>
  <si>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</si>
  <si>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</si>
  <si>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</si>
  <si>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</si>
  <si>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</si>
  <si>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</si>
  <si>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</si>
  <si>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</si>
  <si>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</si>
  <si>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</si>
  <si>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</si>
  <si>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</si>
  <si>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</si>
  <si>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</si>
  <si>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</si>
  <si>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</si>
  <si>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</si>
  <si>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</si>
  <si>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Página 1 de 1</t>
  </si>
  <si>
    <t>Código formato:014001002</t>
  </si>
  <si>
    <t>ANEXO 2</t>
  </si>
  <si>
    <t>DIRECCIÓN ADMINISTRATIVA Y FINANCIERA - SUBDIRECCIÓN DE CONTRATACIÓN</t>
  </si>
  <si>
    <t>CÓDIGO PRESUPUESTAL</t>
  </si>
  <si>
    <t>NOMBRE RUBRO Y SUBRUBRO PRESUPUESTAL</t>
  </si>
  <si>
    <t>VALOR ($)
PRESUPUESTADO POR LAS DEPENDENCIAS SOLICITANTES INCLUIDO IVA</t>
  </si>
  <si>
    <t>VALOR 
CONTRATADO 
(5)</t>
  </si>
  <si>
    <t>SALDO DEL VALOR ESTIMADO
(6)= (4-5)</t>
  </si>
  <si>
    <t>ADICIONES REALIZADAS A CONTRATOS
(7)</t>
  </si>
  <si>
    <t>DISPONIBLE = PRESUPUESTO ASIGNADO Menos VALOR CONTRATADO Menos ADICIONES A CONTRATOS
(8) =(3-5-7)</t>
  </si>
  <si>
    <t>DIFERENCIA: VR. PPTO 2015- VR.  SOLICITADO- ADICIONES 
(9)=(3-4-7)</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</si>
  <si>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</si>
  <si>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</si>
  <si>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</si>
  <si>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</si>
  <si>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</si>
  <si>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</si>
  <si>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</si>
  <si>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</si>
  <si>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</si>
  <si>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</si>
  <si>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</si>
  <si>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</si>
  <si>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</si>
  <si>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</si>
  <si>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</si>
  <si>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</si>
  <si>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</si>
  <si>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</si>
  <si>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</si>
  <si>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</si>
  <si>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</si>
  <si>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</si>
  <si>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Nota 4: El valor del Plan Anual de Adquisiciones será susceptible de modificación en la medida que surjan nuevas necesidades que no se tenían previstas para la vigencia.</t>
  </si>
  <si>
    <t>Fuente: Subdirección de Contratación</t>
  </si>
  <si>
    <t>NOMBRE JEFE DE LA DEPENDENCIA</t>
  </si>
  <si>
    <t>FIRMA JEFE DE LA DEPENDENCIA</t>
  </si>
  <si>
    <t>PLAN ANUAL DE ADQUISICIONES VIGENCIA 2016</t>
  </si>
  <si>
    <t>VALOR  ($)
PRESUPUESTO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</si>
  <si>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</si>
  <si>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</si>
  <si>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</si>
  <si>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</si>
  <si>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</si>
  <si>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 xml:space="preserve">56101700 Muebles de oficina
</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</si>
  <si>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</si>
  <si>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</si>
  <si>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</si>
  <si>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desarrollo, matenimiento y soporte de los aplictivos PERNO-PREDIS-PAC-LIMAY - SAE-SAI de SI-CAPITAL.</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</si>
  <si>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</si>
  <si>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</si>
  <si>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</si>
  <si>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</si>
  <si>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</si>
  <si>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</si>
  <si>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</si>
  <si>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</si>
  <si>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</si>
  <si>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</si>
  <si>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ANEXO 1
CONSOLIDADO REPORTE DE NECESIDADES PARA ADQUISICIÓN DE BIENES, SERVICIOS Y OBRAS, VIGENCIA 2016
DIRECCIÓN ADMINISTRATIVA Y FINANCIERA - SUBDIRECCIÓN DE CONTRATACIÓN</t>
  </si>
  <si>
    <t>Consultoría</t>
  </si>
  <si>
    <t>RECURSOS COMPROMETIDOS CON CDP
(11)=(3-10)</t>
  </si>
  <si>
    <t>RESPONSABLE
(JEFE DEPENDENCIA)</t>
  </si>
  <si>
    <t>AVANCE CUMPLIMIENTO EJECUCION PLAN DE ADQUISICIONES
(SEGÚN CRONOGRAMA)</t>
  </si>
  <si>
    <t>ESTADO</t>
  </si>
  <si>
    <t>MÓNICA MARCELA QUINTERO GIRALDO- JEFE OFICINA ASESORA DE COMUNICACIONES</t>
  </si>
  <si>
    <t>Memorando 3-2015-26853 del 29-12-2015.</t>
  </si>
  <si>
    <t>(1) SUSCRIPCIÓN DIARIO LA REPUBLICA</t>
  </si>
  <si>
    <t>(3) SUSCRIPCIONES DIARIO EL ESPECTADOR</t>
  </si>
  <si>
    <t>En elaboración de estuido previo</t>
  </si>
  <si>
    <t>Elaboración de estudio previo</t>
  </si>
  <si>
    <t>GABRIEL GUZMÁN USECHE</t>
  </si>
  <si>
    <t xml:space="preserve">Memorando 3-2015-25728 del 09-12-2015 </t>
  </si>
  <si>
    <t>Elaboración de estudio previo.</t>
  </si>
  <si>
    <t xml:space="preserve">Memorando 3-2015-25725 del 09-12-2015 </t>
  </si>
  <si>
    <t>Elaboración estudio previo</t>
  </si>
  <si>
    <t>GUSTAVO MONZÓN GARZÓN</t>
  </si>
  <si>
    <t>VALOR CONTRATADO</t>
  </si>
  <si>
    <t>Prestación de servicios para la realización de un (1) programa de 3 tres (3) días para los servidores(as) prepensionados o próximos a su jubilación.</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</si>
  <si>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</si>
  <si>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</si>
  <si>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Contratar el suministro de trescientos (300) apoyapies para la Contraloría de Bogotá, D.C.</t>
  </si>
  <si>
    <t>Realizar acciones de formación relacionadas con capacitaciones en temas de Normas Técnicas de Calidad ISO 9001, GP 1000, 14000, entre otras.</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</si>
  <si>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</si>
  <si>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</si>
  <si>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</si>
  <si>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</si>
  <si>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</si>
  <si>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</si>
  <si>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</si>
  <si>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</si>
  <si>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META</t>
  </si>
  <si>
    <t>PUNTO DE INVERSIÓN</t>
  </si>
  <si>
    <t>RECURSOS PROGRAMADOS
$</t>
  </si>
  <si>
    <t>RECURSOS EJECUTADOS</t>
  </si>
  <si>
    <t>%
EJECUCIÓN</t>
  </si>
  <si>
    <t>SALDO</t>
  </si>
  <si>
    <t>FECHA DE RADICACIÓN NECESIDAD</t>
  </si>
  <si>
    <t>OBSERVACIONES</t>
  </si>
  <si>
    <t>2. Implementar el 100% de las soluciones tecnológicas que involucran los componentes de hardware, software y comunicaciones  para el fortalecimiento de las TIC´s en la Contraloría de Bogotá.</t>
  </si>
  <si>
    <t>N/A</t>
  </si>
  <si>
    <t>SUBTOTAL META 2</t>
  </si>
  <si>
    <t>4. Adecuar áreas de trabajo para  cinco (5) sedes pertenecientes a la Contraloría de Bogotá.</t>
  </si>
  <si>
    <t>TOTAL META 4</t>
  </si>
  <si>
    <t>RECURSOS EJECUTADOS
$</t>
  </si>
  <si>
    <t>5. Implementar el 100% de los programas ambientales establecidos en el Plan Institucional de Gestión Ambiental PIGA 2012- 2016.</t>
  </si>
  <si>
    <t>TOTAL META 5</t>
  </si>
  <si>
    <t>6. Adquirir 16 vehículos por reposición para el ejercicio de la función de vigilancia y control a la gestión del control fiscal. (Meta cuatrienio)</t>
  </si>
  <si>
    <t>Adquirir  seis (6) vehículos por reposición para el ejercicio de la función de vigilancia y control  a la gestión fiscal.</t>
  </si>
  <si>
    <t>Se suprime la ejecución de la meta</t>
  </si>
  <si>
    <t>TOTAL META 6</t>
  </si>
  <si>
    <t>7. Organización de 2.000 metros lineales de los fondos documentales del Archivo Central de la Contraloría de Bogotá (identificación, organización, clasificación y
depuración).</t>
  </si>
  <si>
    <t>TOTAL META 7</t>
  </si>
  <si>
    <t>TOTAL PROYECTO DE INVERSION 776 VIGENCIA 2015</t>
  </si>
  <si>
    <t>PROYECTO 770 CONTROL SOCIAL A LA GESTIÓN PÚBLICA</t>
  </si>
  <si>
    <t>DENOMINACIÓN META</t>
  </si>
  <si>
    <t>RECURSOS PROGRAMADOS</t>
  </si>
  <si>
    <t>1. Desarrollar pedagogía social, formativa e ilustrativa</t>
  </si>
  <si>
    <t>2. Realizar acciones ciudadanas especiales</t>
  </si>
  <si>
    <t>3. Utilizar los medios locales de comunicación</t>
  </si>
  <si>
    <t>4. Desarrollar y ejecutar estrategias de comunicación.</t>
  </si>
  <si>
    <t>TOTAL PROYECTO DE INVERSION 770</t>
  </si>
  <si>
    <t>TOTAL PROYECTOS DE INVERSIÓN 776 Y 770</t>
  </si>
  <si>
    <t>Memorando 3-2016-02755 del 8-02-2016</t>
  </si>
  <si>
    <t>En elaboración de estudio previo</t>
  </si>
  <si>
    <t xml:space="preserve">Memorando 3-2015-25996 del 14-12-2015 </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</si>
  <si>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</si>
  <si>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</si>
  <si>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</si>
  <si>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</si>
  <si>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</si>
  <si>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</si>
  <si>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</si>
  <si>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</si>
  <si>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</si>
  <si>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</si>
  <si>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</si>
  <si>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</si>
  <si>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Memorando 3-2016-03692 del 15-02-2016</t>
  </si>
  <si>
    <t>En elaboración de estudio previo.</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</si>
  <si>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</si>
  <si>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</si>
  <si>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</si>
  <si>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</si>
  <si>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</si>
  <si>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</si>
  <si>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</si>
  <si>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</si>
  <si>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7.
Prestación de Servicios como técnico archivista y administración documental para el apoyo al grupo de Gestión Documental</t>
  </si>
  <si>
    <t>SEGUIMIENTO PROYECTOS DE INVERSIÓN 2016</t>
  </si>
  <si>
    <t>META 5.
Prestación de Servicios de recolección, manejo, transporte y disposición final de los residuos peligrosos - tóneres, luminarias y envases contaminados - generados por la Contraloría de Bogotá.</t>
  </si>
  <si>
    <t>Memorando 3-2016-03974 del 17-02-2016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</si>
  <si>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</si>
  <si>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</si>
  <si>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</si>
  <si>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</si>
  <si>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</si>
  <si>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</si>
  <si>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</si>
  <si>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</si>
  <si>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Adquisición de 1.100 Licencias de antivirus por un (1) año, para los computadores de la Contraloría de Bogotá, distribuidas de la siguiete manera: 1070 licencias para computadores personales (todo en uno, escritorio y portátiles) y 30 licencias para servidores (físicos y virtuales).</t>
  </si>
  <si>
    <t>Memorando  3-2016-04135 del 18-02-2016</t>
  </si>
  <si>
    <t>ALEXANDRA MORENO BRICEÑO</t>
  </si>
  <si>
    <t>Memorando 3-2014604140 del 18-02-2016</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</si>
  <si>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</si>
  <si>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</si>
  <si>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</si>
  <si>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</si>
  <si>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</si>
  <si>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</si>
  <si>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</si>
  <si>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</si>
  <si>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</si>
  <si>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</si>
  <si>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Contratar la prestación de servicios para la ejecución de actividades campestres recreativas con ocasión a la celebración del día del niño y vacaciones recreativas en junio y diciembre..</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</si>
  <si>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</si>
  <si>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</si>
  <si>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</si>
  <si>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</si>
  <si>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</si>
  <si>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En elaboración de estudIo previo</t>
  </si>
  <si>
    <t>='PLAN DE ADQUISICIONES 2016 AJUS'!</t>
  </si>
  <si>
    <t>Memorando 3-2015-26035 del 14-12-2015. 
Devuelto con observaciones.
Reenviado memorando 3-2016-00242 del 08-01-2016.
Contrato 2 del 01-02-2016 con la Lotería de Bogotá</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</si>
  <si>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</si>
  <si>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</si>
  <si>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</si>
  <si>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</si>
  <si>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</si>
  <si>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</si>
  <si>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</si>
  <si>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</si>
  <si>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</si>
  <si>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</si>
  <si>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</si>
  <si>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</si>
  <si>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</si>
  <si>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</si>
  <si>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</si>
  <si>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</si>
  <si>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</si>
  <si>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</si>
  <si>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</si>
  <si>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</si>
  <si>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</si>
  <si>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</si>
  <si>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</si>
  <si>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</si>
  <si>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</si>
  <si>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</si>
  <si>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SUPERVISOR</t>
  </si>
  <si>
    <t xml:space="preserve">  INFORMACIÓN SUPERVISOR</t>
  </si>
  <si>
    <t>DEPENDENCIA SOLICITANTE
 - ECO -</t>
  </si>
  <si>
    <t>TEMA</t>
  </si>
  <si>
    <t>NIT O C.C.</t>
  </si>
  <si>
    <t>DV</t>
  </si>
  <si>
    <t>NOMBRE</t>
  </si>
  <si>
    <t>DIRECCIÓN</t>
  </si>
  <si>
    <t>TELÉFONO</t>
  </si>
  <si>
    <t>MAIL</t>
  </si>
  <si>
    <t>TIPO CONFIGURACIÓN</t>
  </si>
  <si>
    <t>Nº</t>
  </si>
  <si>
    <t>FECHA</t>
  </si>
  <si>
    <t>VALOR</t>
  </si>
  <si>
    <t>CÓDIGO RUBRO</t>
  </si>
  <si>
    <t>DENOMINACIÓN RUBRO</t>
  </si>
  <si>
    <t>PROYECTO DE INVERSIÓN</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</si>
  <si>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</si>
  <si>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</si>
  <si>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</si>
  <si>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</si>
  <si>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</si>
  <si>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</si>
  <si>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</si>
  <si>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</si>
  <si>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</si>
  <si>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</si>
  <si>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</si>
  <si>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</si>
  <si>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</si>
  <si>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</si>
  <si>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</si>
  <si>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</si>
  <si>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</si>
  <si>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</si>
  <si>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</si>
  <si>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</si>
  <si>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</si>
  <si>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</si>
  <si>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</si>
  <si>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</si>
  <si>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</si>
  <si>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</si>
  <si>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</si>
  <si>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</si>
  <si>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</si>
  <si>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</si>
  <si>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</si>
  <si>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</si>
  <si>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</si>
  <si>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</si>
  <si>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</si>
  <si>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</si>
  <si>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</si>
  <si>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</si>
  <si>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</si>
  <si>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</si>
  <si>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</si>
  <si>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</si>
  <si>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</si>
  <si>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FALTA</t>
  </si>
  <si>
    <t>DIRECTOR DE PARTICIPACIÓN CIUDADANA Y DESARROLLO LOCAL</t>
  </si>
  <si>
    <t>GABRIEL ALEJANDRO GUZMÁN USECHE</t>
  </si>
  <si>
    <t>DIRECCIÓN DE PARTICIPACIÓN CIUDADANA Y DESARROLLO LOCAL</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</si>
  <si>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</si>
  <si>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</si>
  <si>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</si>
  <si>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</si>
  <si>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</si>
  <si>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</si>
  <si>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</si>
  <si>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</si>
  <si>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</si>
  <si>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</si>
  <si>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ADICIONES A CONTRATOS 2016</t>
  </si>
  <si>
    <t>META 2
Adquisición de 1.000 Licencias de uso de correo en la nube de Exchange On line por un (1) año.</t>
  </si>
  <si>
    <t>SALDO APROPIACIÓN DISPONIBLE SEGÚN PREDIS A 29 DE FEBRERO DE 2016 
(10)</t>
  </si>
  <si>
    <t>Impuestos.Tasas.Contribuciones. Derechos y Multas</t>
  </si>
  <si>
    <t>Nota 2: No incluye Avances. gastos por Caja Menor. pagos por Resolución ni servicios públicos</t>
  </si>
  <si>
    <t>FECHA DE CORTE: 29-02-2016</t>
  </si>
  <si>
    <t>Memorando 3-2016-04294 del 22-02-2016</t>
  </si>
  <si>
    <t xml:space="preserve">Contratar el suministro y canje de bonos personalizados redimibles única y exclusivamente para la dotación de vestido y calzado para las servidoras y seravidores de la Contraloría de Bogotá D.C. </t>
  </si>
  <si>
    <t>Cumplimiento de la normatividad  establecida en el Decreto 1978 de 1989 reglamentario de la Ley 70 de 1988 y contribuir al bienestar de los funcionarios de la Contraloría de Bogotá.</t>
  </si>
  <si>
    <t xml:space="preserve">Memorando  3-2016-02627 del 5-02-2016.
</t>
  </si>
  <si>
    <t>Memorando 3-2015-25467 del 04-12-2015
Devuelto para ajustes con memorando 3-2016-00473 del 13-01-2016
Reenviado Memorando   3-2016-04715 del 25-02-2016.</t>
  </si>
  <si>
    <t>3120210</t>
  </si>
  <si>
    <t>FECHA DE CORTE: 02-03-2016</t>
  </si>
  <si>
    <t>CB-LP-15-2015</t>
  </si>
  <si>
    <t>Adición 3 y prórroga 1 contrato 36 de 2015 con VIGIAS DE COLOMBIA S.R.L. LTDA</t>
  </si>
  <si>
    <t>Adición y prórroga contrato 36 de 2015 con VIGIAS DE COLOMBIA S.R.L. LTDA Objeto: 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</si>
  <si>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4 4-Proceso Licitatorio</t>
  </si>
  <si>
    <t>VIGIAS DE COLOMBIA S.R.L. LTDA</t>
  </si>
  <si>
    <t>Carrera 19 No. 166-34</t>
  </si>
  <si>
    <t>6 6-Sociedad Ltda.</t>
  </si>
  <si>
    <t>92121500 Servicios de
guardas de seguridad
92121700  Servicios de
sistemas de seguridad</t>
  </si>
  <si>
    <t>Seguros del Estado (Póliza Cumplimiento)
Nº 11-44-101068978
del 18-02-2016.
Seguros del Estado (Póliza Responsabilidad Civil)
No. 1040101016082
del 18-02-2016.</t>
  </si>
  <si>
    <t>SUBDIRECTOR DE SERVICIOS GENERALES</t>
  </si>
  <si>
    <t>GUSTAVO FRANCISCO MONZÓN GARZÓN</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</si>
  <si>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</si>
  <si>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</si>
  <si>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</si>
  <si>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</si>
  <si>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</si>
  <si>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</si>
  <si>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</si>
  <si>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</si>
  <si>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</si>
  <si>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</si>
  <si>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</si>
  <si>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</si>
  <si>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</si>
  <si>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</si>
  <si>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</si>
  <si>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</si>
  <si>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</si>
  <si>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</si>
  <si>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</si>
  <si>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</si>
  <si>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</si>
  <si>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</si>
  <si>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</si>
  <si>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</si>
  <si>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</si>
  <si>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</si>
  <si>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</si>
  <si>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</si>
  <si>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</si>
  <si>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</si>
  <si>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</si>
  <si>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</si>
  <si>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</si>
  <si>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</si>
  <si>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</si>
  <si>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</si>
  <si>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5.</t>
    </r>
    <r>
      <rPr>
        <sz val="10"/>
        <rFont val="Arial"/>
        <family val="2"/>
      </rPr>
      <t xml:space="preserve">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r>
  </si>
  <si>
    <t>Memorando del 08-02-2016.</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</si>
  <si>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</si>
  <si>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</si>
  <si>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 xml:space="preserve">Memorando del 08-02-2016.
</t>
  </si>
  <si>
    <t xml:space="preserve">Memorando del 08-02-2016.
</t>
  </si>
  <si>
    <t>Por determinar</t>
  </si>
  <si>
    <t>META 7.
Recursos de inversión disponibles.</t>
  </si>
  <si>
    <t>META 2
Adquisición e instalación de sistema de aire acondicionado In Row para Datacenter.</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</si>
  <si>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</si>
  <si>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</si>
  <si>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TOTALES</t>
  </si>
  <si>
    <t>TOTAL ADICIONES FEBRERO 2016</t>
  </si>
  <si>
    <t>FEBRERO</t>
  </si>
  <si>
    <t>Memorando 3-2015-25996 del 14-12-2015.
Elaboración de estudio previo.</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</si>
  <si>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</si>
  <si>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Memorando 3-2016-03974 del 17-02-2016.
En elaboración de estudio previo</t>
  </si>
  <si>
    <t>META 7.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</si>
  <si>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META 7.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</si>
  <si>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META 7.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</si>
  <si>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Recursos de inversión disponibles.</t>
  </si>
  <si>
    <t>5. Desarrollar 7 Actividades y/o estrategias institucionales e interinstitucionales en el marco del Plan Anticorrupcion de la Contraloría de Bogotá. (Logística de eventos)</t>
  </si>
  <si>
    <t>Memorando 3-2014604140 del 18-02-2016.
En elaboración de estudio previo.</t>
  </si>
  <si>
    <t>Memorando 3-2015-25467 del 04-12-2015
Devuelto para ajustes con memorando 3-2016-00473 del 13-01-2016
Reenviado Memorando   3-2016-04715 del 25-02-2016.
Elaboración de estudio previo.</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</si>
  <si>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</si>
  <si>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META 1</t>
    </r>
    <r>
      <rPr>
        <sz val="9"/>
        <rFont val="Arial"/>
        <family val="2"/>
      </rPr>
      <t xml:space="preserve"> </t>
    </r>
    <r>
      <rPr>
        <b/>
        <sz val="9"/>
        <rFont val="Arial"/>
        <family val="2"/>
      </rPr>
      <t xml:space="preserve">Proyecto 770. </t>
    </r>
    <r>
      <rPr>
        <sz val="9"/>
        <rFont val="Arial"/>
        <family val="2"/>
      </rPr>
      <t xml:space="preserve">Desarrollar pedagogía social, formativa e ilustrativa $290.000.000
</t>
    </r>
    <r>
      <rPr>
        <b/>
        <sz val="9"/>
        <rFont val="Arial"/>
        <family val="2"/>
      </rPr>
      <t xml:space="preserve">META 2 Proyecto 770. </t>
    </r>
    <r>
      <rPr>
        <sz val="9"/>
        <rFont val="Arial"/>
        <family val="2"/>
      </rPr>
      <t xml:space="preserve"> Realizar acciones ciudadanas especiales $200.000.000
</t>
    </r>
    <r>
      <rPr>
        <b/>
        <sz val="9"/>
        <rFont val="Arial"/>
        <family val="2"/>
      </rPr>
      <t xml:space="preserve">META 3 Proyecto 770. </t>
    </r>
    <r>
      <rPr>
        <sz val="9"/>
        <rFont val="Arial"/>
        <family val="2"/>
      </rPr>
      <t xml:space="preserve"> Utilizar los medios locales de comunicación $51.800.000</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</si>
  <si>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$290.000.000
</t>
    </r>
    <r>
      <rPr>
        <b/>
        <sz val="10"/>
        <rFont val="Arial"/>
        <family val="2"/>
      </rPr>
      <t xml:space="preserve">META 2 Proyecto 770. </t>
    </r>
    <r>
      <rPr>
        <sz val="10"/>
        <rFont val="Arial"/>
        <family val="2"/>
      </rPr>
      <t xml:space="preserve"> Realizar acciones ciudadanas especiales $200.000.000
</t>
    </r>
    <r>
      <rPr>
        <b/>
        <sz val="10"/>
        <rFont val="Arial"/>
        <family val="2"/>
      </rPr>
      <t xml:space="preserve">META 3 Proyecto 770. </t>
    </r>
    <r>
      <rPr>
        <sz val="10"/>
        <rFont val="Arial"/>
        <family val="2"/>
      </rPr>
      <t xml:space="preserve"> Utilizar los medios locales de comunicación $51.800.000</t>
    </r>
  </si>
  <si>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 xml:space="preserve">META 4 Proyecto 770: </t>
    </r>
    <r>
      <rPr>
        <sz val="10"/>
        <rFont val="Arial"/>
        <family val="2"/>
      </rPr>
      <t>Desarrollar y ejecutar estrategias de comunicación.</t>
    </r>
  </si>
  <si>
    <t>EN TÉRMINO</t>
  </si>
  <si>
    <t>Fecha de corte: 14-03-2016</t>
  </si>
  <si>
    <t>Memorando del 02-03-2016.
Adición 1 y Prórroga 1 al contrato 118 del 2015, con  MARÍA CATALINA SÁENZ HIGUERA</t>
  </si>
  <si>
    <t>META+A36:H49</t>
  </si>
  <si>
    <t>Memorando del 08-02-2016.
Contrato 20 del 10-03-2016 CON HEDDER ALEJANDRO VALLEJO</t>
  </si>
  <si>
    <t>META 7.
Programa de capacitación Decreto 1080 y Ley 594 de 2000.</t>
  </si>
  <si>
    <t>Memorando del 08-02-2016.
Contrato 16 del 26-02-2016 con ANYI TATIANA FORERO MARTIN</t>
  </si>
  <si>
    <t>Se requiere contratar el programa del sistema integrado de  conservación para Archivo Documental.</t>
  </si>
  <si>
    <t>Se requiere contratar el programa de capacitación en el Decreto 1080 de 2015 y Ley 594 de 2000.</t>
  </si>
  <si>
    <t>META 7.
Programa de capacitación Decreto 1080 de 2015 y Ley 594 de 2000.</t>
  </si>
  <si>
    <t>Proyecto 776 FORTALECIMIENTO DE LA CAPACIDAD INSTITUCIONAL PARA UN CONTROL FISCAL EFECTIVO Y TRANSPARENTE (Presupuesto de Inversión Ajustado -Circular ConjuntaSDH Y SDP No. 001 del 07-01-2016)</t>
  </si>
  <si>
    <t>Nota 5. El valor presupuestado de Inversión por valor de $3.168.000 resulta de descontar $4.943.000.000 a lo inicialmente programado de $8.111.000.000, en atención a la Circular Conjunta de la SDH y SDP No. 001 del 07-01-2016 "Suspensión Presupuestal del Gasto para la vigencia Fiscal 2016", valores que fueron aprobados en Acta de Junta de Compras No. 01 del 13-01-2016.</t>
  </si>
  <si>
    <t>Consolidó:  Maribel Chacón Moreno - Profesional Universitario 219-03</t>
  </si>
  <si>
    <t xml:space="preserve">Memorando 3-2016-00574 del 14-01-2016.
</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</si>
  <si>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</si>
  <si>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Prestar los servicios profesionales a la Dirección de Hábitat y Ambiente de la Controlaría de Bogotá, D.C., en desarrollo de los temas técnicos ambientales relacionados con el proceso auditor en cumplimiento del PAD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</si>
</sst>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164" formatCode="&quot;$&quot;\ #,##0_);[Red]\(&quot;$&quot;\ #,##0\)"/>
    <numFmt numFmtId="165" formatCode="_ * #,##0.00_ ;_ * \-#,##0.00_ ;_ * &quot;-&quot;??_ ;_ @_ "/>
    <numFmt numFmtId="166" formatCode="#,##0.00\ _€"/>
    <numFmt numFmtId="167" formatCode="#,##0\ _€"/>
    <numFmt numFmtId="168" formatCode="_ * #,##0_ ;_ * \-#,##0_ ;_ * &quot;-&quot;??_ ;_ @_ "/>
    <numFmt numFmtId="169" formatCode="dd/mm/yyyy;@"/>
    <numFmt numFmtId="170" formatCode="0_)"/>
    <numFmt numFmtId="171" formatCode="0_ ;\-0\ "/>
    <numFmt numFmtId="172" formatCode="#,##0_ ;\-#,##0\ "/>
    <numFmt numFmtId="173" formatCode="_ * #,##0.000000_ ;_ * \-#,##0.000000_ ;_ * &quot;-&quot;??_ ;_ @_ "/>
    <numFmt numFmtId="174" formatCode="yyyy\-mm\-dd;@"/>
    <numFmt numFmtId="177" formatCode="#,##0.0;[Red]#,##0.0"/>
  </numFmts>
  <fonts count="4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b/>
      <sz val="8"/>
      <color rgb="FF000000"/>
      <name val="Arial"/>
      <family val="2"/>
    </font>
    <font>
      <b/>
      <sz val="9"/>
      <color rgb="FF000000"/>
      <name val="Arial"/>
      <family val="2"/>
    </font>
    <font>
      <sz val="11"/>
      <color theme="1"/>
      <name val="Arial"/>
      <family val="2"/>
    </font>
    <font>
      <sz val="10"/>
      <color theme="1"/>
      <name val="Arial"/>
      <family val="2"/>
    </font>
    <font>
      <sz val="11"/>
      <color rgb="FF000000"/>
      <name val="Arial"/>
      <family val="2"/>
    </font>
    <font>
      <u/>
      <sz val="10"/>
      <color theme="10"/>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rgb="FFFFC0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5"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548">
    <xf numFmtId="0" fontId="0" fillId="0" borderId="0" xfId="0"/>
    <xf numFmtId="0" fontId="2" fillId="0" borderId="0" xfId="34"/>
    <xf numFmtId="49" fontId="17" fillId="22" borderId="7" xfId="34" applyNumberFormat="1" applyFont="1" applyFill="1" applyBorder="1" applyAlignment="1">
      <alignment horizontal="center" vertical="center" wrapText="1"/>
    </xf>
    <xf numFmtId="49" fontId="17" fillId="22" borderId="7" xfId="33" applyNumberFormat="1" applyFont="1" applyFill="1" applyBorder="1" applyAlignment="1">
      <alignment horizontal="center" vertical="center" wrapText="1"/>
    </xf>
    <xf numFmtId="3" fontId="17" fillId="22" borderId="7" xfId="34" applyNumberFormat="1" applyFont="1" applyFill="1" applyBorder="1" applyAlignment="1">
      <alignment horizontal="center" vertical="center" wrapText="1"/>
    </xf>
    <xf numFmtId="0" fontId="17" fillId="22" borderId="7" xfId="34" applyNumberFormat="1" applyFont="1" applyFill="1" applyBorder="1" applyAlignment="1">
      <alignment horizontal="center" vertical="center" wrapText="1"/>
    </xf>
    <xf numFmtId="0" fontId="0" fillId="0" borderId="0" xfId="0" applyAlignment="1">
      <alignment horizontal="justify" vertical="center" wrapText="1"/>
    </xf>
    <xf numFmtId="166" fontId="17" fillId="22" borderId="7" xfId="34" applyNumberFormat="1" applyFont="1" applyFill="1" applyBorder="1" applyAlignment="1">
      <alignment horizontal="center" vertical="center" wrapText="1"/>
    </xf>
    <xf numFmtId="0" fontId="2" fillId="23" borderId="0" xfId="34" applyFill="1" applyAlignment="1">
      <alignment vertical="center"/>
    </xf>
    <xf numFmtId="0" fontId="0" fillId="23" borderId="0" xfId="0" applyFill="1" applyAlignment="1">
      <alignment vertical="center"/>
    </xf>
    <xf numFmtId="14" fontId="1" fillId="23" borderId="7" xfId="0" applyNumberFormat="1" applyFont="1" applyFill="1" applyBorder="1" applyAlignment="1">
      <alignment horizontal="right" vertical="top"/>
    </xf>
    <xf numFmtId="167" fontId="1" fillId="23" borderId="7" xfId="0" applyNumberFormat="1" applyFont="1" applyFill="1" applyBorder="1" applyAlignment="1">
      <alignment horizontal="center" vertical="top"/>
    </xf>
    <xf numFmtId="1" fontId="1" fillId="23" borderId="7" xfId="38" applyNumberFormat="1" applyFont="1" applyFill="1" applyBorder="1" applyAlignment="1" applyProtection="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1" fillId="23" borderId="17" xfId="34" applyFont="1" applyFill="1" applyBorder="1" applyAlignment="1">
      <alignment horizontal="justify" vertical="top" wrapText="1"/>
    </xf>
    <xf numFmtId="49" fontId="19" fillId="22" borderId="7" xfId="34" applyNumberFormat="1" applyFont="1" applyFill="1" applyBorder="1" applyAlignment="1">
      <alignment horizontal="center" vertical="center" wrapText="1"/>
    </xf>
    <xf numFmtId="0" fontId="0" fillId="0" borderId="0" xfId="0" applyAlignment="1">
      <alignment horizontal="center"/>
    </xf>
    <xf numFmtId="0" fontId="1" fillId="23" borderId="17" xfId="34" applyFont="1" applyFill="1" applyBorder="1" applyAlignment="1">
      <alignment vertical="top" wrapText="1"/>
    </xf>
    <xf numFmtId="0" fontId="1" fillId="23" borderId="7" xfId="34" applyFont="1" applyFill="1" applyBorder="1" applyAlignment="1">
      <alignment horizontal="left" vertical="top" wrapText="1"/>
    </xf>
    <xf numFmtId="14" fontId="1" fillId="23" borderId="7" xfId="0" applyNumberFormat="1" applyFont="1" applyFill="1" applyBorder="1" applyAlignment="1">
      <alignment horizontal="left"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67"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168"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15" fillId="23" borderId="7" xfId="34" applyFont="1" applyFill="1" applyBorder="1" applyAlignment="1">
      <alignment horizontal="center" vertical="top"/>
    </xf>
    <xf numFmtId="170" fontId="1" fillId="23" borderId="7" xfId="33" applyNumberFormat="1" applyFont="1" applyFill="1" applyBorder="1" applyAlignment="1" applyProtection="1">
      <alignment horizontal="center" vertical="top"/>
    </xf>
    <xf numFmtId="0" fontId="0" fillId="0" borderId="22" xfId="0" applyBorder="1"/>
    <xf numFmtId="0" fontId="0" fillId="0" borderId="13" xfId="0" applyBorder="1"/>
    <xf numFmtId="0" fontId="0" fillId="0" borderId="23" xfId="0" applyBorder="1"/>
    <xf numFmtId="0" fontId="1" fillId="0" borderId="0" xfId="0" applyFont="1"/>
    <xf numFmtId="0" fontId="0" fillId="0" borderId="24" xfId="0" applyBorder="1"/>
    <xf numFmtId="0" fontId="0" fillId="0" borderId="0" xfId="0" applyBorder="1"/>
    <xf numFmtId="0" fontId="0" fillId="0" borderId="25" xfId="0" applyBorder="1"/>
    <xf numFmtId="0" fontId="0" fillId="0" borderId="6" xfId="0" applyBorder="1"/>
    <xf numFmtId="0" fontId="0" fillId="0" borderId="26" xfId="0" applyBorder="1"/>
    <xf numFmtId="0" fontId="14" fillId="22" borderId="9" xfId="34" applyNumberFormat="1" applyFont="1" applyFill="1" applyBorder="1" applyAlignment="1">
      <alignment horizontal="center" vertical="center" wrapText="1"/>
    </xf>
    <xf numFmtId="0" fontId="17" fillId="24" borderId="11" xfId="34" applyNumberFormat="1" applyFont="1" applyFill="1" applyBorder="1" applyAlignment="1">
      <alignment horizontal="center" vertical="top" wrapText="1"/>
    </xf>
    <xf numFmtId="0" fontId="17" fillId="24" borderId="28" xfId="34" applyNumberFormat="1" applyFont="1" applyFill="1" applyBorder="1" applyAlignment="1">
      <alignment horizontal="center" vertical="top" wrapText="1"/>
    </xf>
    <xf numFmtId="0" fontId="0" fillId="24" borderId="0" xfId="0" applyFill="1" applyAlignment="1">
      <alignment vertical="top"/>
    </xf>
    <xf numFmtId="170" fontId="26" fillId="22" borderId="29" xfId="33" applyNumberFormat="1" applyFont="1" applyFill="1" applyBorder="1" applyAlignment="1" applyProtection="1">
      <alignment horizontal="justify" vertical="top"/>
    </xf>
    <xf numFmtId="0" fontId="27" fillId="22" borderId="29" xfId="33" applyFont="1" applyFill="1" applyBorder="1" applyAlignment="1" applyProtection="1">
      <alignment horizontal="left" vertical="top" wrapText="1"/>
    </xf>
    <xf numFmtId="3" fontId="18" fillId="22" borderId="30" xfId="38" applyNumberFormat="1" applyFont="1" applyFill="1" applyBorder="1" applyAlignment="1">
      <alignment horizontal="right" vertical="center"/>
    </xf>
    <xf numFmtId="3" fontId="18" fillId="22" borderId="31" xfId="38" applyNumberFormat="1" applyFont="1" applyFill="1" applyBorder="1" applyAlignment="1">
      <alignment horizontal="right" vertical="center"/>
    </xf>
    <xf numFmtId="3" fontId="18" fillId="22" borderId="29" xfId="38" applyNumberFormat="1" applyFont="1" applyFill="1" applyBorder="1" applyAlignment="1">
      <alignment horizontal="right" vertical="center"/>
    </xf>
    <xf numFmtId="0" fontId="25" fillId="0" borderId="0" xfId="0" applyFont="1" applyAlignment="1">
      <alignment vertical="top"/>
    </xf>
    <xf numFmtId="3" fontId="25" fillId="0" borderId="0" xfId="0" applyNumberFormat="1" applyFont="1" applyAlignment="1">
      <alignment vertical="top"/>
    </xf>
    <xf numFmtId="170" fontId="25" fillId="23" borderId="10" xfId="33" applyNumberFormat="1" applyFont="1" applyFill="1" applyBorder="1" applyAlignment="1" applyProtection="1">
      <alignment horizontal="left" vertical="top"/>
    </xf>
    <xf numFmtId="0" fontId="25" fillId="23" borderId="32" xfId="33" applyFont="1" applyFill="1" applyBorder="1" applyAlignment="1" applyProtection="1">
      <alignment vertical="top" wrapText="1"/>
    </xf>
    <xf numFmtId="3" fontId="25" fillId="23" borderId="33" xfId="0" applyNumberFormat="1" applyFont="1" applyFill="1" applyBorder="1" applyAlignment="1" applyProtection="1">
      <alignment horizontal="right" vertical="top" wrapText="1"/>
    </xf>
    <xf numFmtId="3" fontId="25" fillId="23" borderId="17" xfId="0" applyNumberFormat="1" applyFont="1" applyFill="1" applyBorder="1" applyAlignment="1" applyProtection="1">
      <alignment horizontal="right" vertical="top" wrapText="1"/>
    </xf>
    <xf numFmtId="3" fontId="25" fillId="23" borderId="10" xfId="0" applyNumberFormat="1" applyFont="1" applyFill="1" applyBorder="1" applyAlignment="1" applyProtection="1">
      <alignment horizontal="right" vertical="top" wrapText="1"/>
    </xf>
    <xf numFmtId="0" fontId="25" fillId="23" borderId="0" xfId="0" applyFont="1" applyFill="1" applyAlignment="1">
      <alignment vertical="top"/>
    </xf>
    <xf numFmtId="3" fontId="25" fillId="23" borderId="0" xfId="0" applyNumberFormat="1" applyFont="1" applyFill="1" applyAlignment="1">
      <alignment vertical="top"/>
    </xf>
    <xf numFmtId="170" fontId="25" fillId="23" borderId="32" xfId="33" applyNumberFormat="1" applyFont="1" applyFill="1" applyBorder="1" applyAlignment="1" applyProtection="1">
      <alignment horizontal="left" vertical="top"/>
    </xf>
    <xf numFmtId="0" fontId="25" fillId="23" borderId="10" xfId="33" applyFont="1" applyFill="1" applyBorder="1" applyAlignment="1" applyProtection="1">
      <alignment vertical="top" wrapText="1"/>
    </xf>
    <xf numFmtId="3" fontId="25" fillId="23" borderId="34" xfId="0" applyNumberFormat="1" applyFont="1" applyFill="1" applyBorder="1" applyAlignment="1" applyProtection="1">
      <alignment horizontal="right" vertical="center" wrapText="1"/>
    </xf>
    <xf numFmtId="3" fontId="25" fillId="23" borderId="35" xfId="0" applyNumberFormat="1" applyFont="1" applyFill="1" applyBorder="1" applyAlignment="1" applyProtection="1">
      <alignment horizontal="right" vertical="center" wrapText="1"/>
    </xf>
    <xf numFmtId="3" fontId="25" fillId="23" borderId="17" xfId="0" applyNumberFormat="1" applyFont="1" applyFill="1" applyBorder="1" applyAlignment="1" applyProtection="1">
      <alignment horizontal="right" vertical="center" wrapText="1"/>
    </xf>
    <xf numFmtId="3" fontId="25" fillId="23" borderId="10" xfId="0" applyNumberFormat="1" applyFont="1" applyFill="1" applyBorder="1" applyAlignment="1" applyProtection="1">
      <alignment horizontal="right" vertical="center" wrapText="1"/>
    </xf>
    <xf numFmtId="0" fontId="26" fillId="22" borderId="29" xfId="33" applyFont="1" applyFill="1" applyBorder="1" applyAlignment="1" applyProtection="1">
      <alignment horizontal="left" vertical="top" wrapText="1"/>
    </xf>
    <xf numFmtId="3" fontId="18" fillId="22" borderId="30" xfId="0" applyNumberFormat="1" applyFont="1" applyFill="1" applyBorder="1" applyAlignment="1" applyProtection="1">
      <alignment horizontal="right" vertical="top"/>
    </xf>
    <xf numFmtId="0" fontId="18" fillId="22" borderId="36" xfId="33" applyFont="1" applyFill="1" applyBorder="1" applyAlignment="1" applyProtection="1">
      <alignment horizontal="left" vertical="top" wrapText="1"/>
    </xf>
    <xf numFmtId="3" fontId="18" fillId="22" borderId="31" xfId="0" applyNumberFormat="1" applyFont="1" applyFill="1" applyBorder="1" applyAlignment="1" applyProtection="1">
      <alignment horizontal="right" vertical="top"/>
    </xf>
    <xf numFmtId="3" fontId="18" fillId="22" borderId="29" xfId="0" applyNumberFormat="1" applyFont="1" applyFill="1" applyBorder="1" applyAlignment="1" applyProtection="1">
      <alignment horizontal="right" vertical="top"/>
    </xf>
    <xf numFmtId="3" fontId="25" fillId="23" borderId="26" xfId="0" applyNumberFormat="1" applyFont="1" applyFill="1" applyBorder="1" applyAlignment="1" applyProtection="1">
      <alignment horizontal="right" vertical="top"/>
    </xf>
    <xf numFmtId="3" fontId="25" fillId="23" borderId="33" xfId="0" applyNumberFormat="1" applyFont="1" applyFill="1" applyBorder="1" applyAlignment="1" applyProtection="1">
      <alignment horizontal="right" vertical="top"/>
    </xf>
    <xf numFmtId="3" fontId="25" fillId="23" borderId="37" xfId="0" applyNumberFormat="1" applyFont="1" applyFill="1" applyBorder="1" applyAlignment="1" applyProtection="1">
      <alignment horizontal="right" vertical="top"/>
    </xf>
    <xf numFmtId="3" fontId="25" fillId="23" borderId="32" xfId="0" applyNumberFormat="1" applyFont="1" applyFill="1" applyBorder="1" applyAlignment="1" applyProtection="1">
      <alignment horizontal="right" vertical="top"/>
    </xf>
    <xf numFmtId="3" fontId="25" fillId="23" borderId="18" xfId="0" applyNumberFormat="1" applyFont="1" applyFill="1" applyBorder="1" applyAlignment="1" applyProtection="1">
      <alignment horizontal="right" vertical="top"/>
    </xf>
    <xf numFmtId="3" fontId="25" fillId="23" borderId="19" xfId="0" applyNumberFormat="1" applyFont="1" applyFill="1" applyBorder="1" applyAlignment="1" applyProtection="1">
      <alignment horizontal="right" vertical="top"/>
    </xf>
    <xf numFmtId="3" fontId="25" fillId="23" borderId="17" xfId="0" applyNumberFormat="1" applyFont="1" applyFill="1" applyBorder="1" applyAlignment="1" applyProtection="1">
      <alignment horizontal="right" vertical="top"/>
    </xf>
    <xf numFmtId="3" fontId="25" fillId="23" borderId="10" xfId="0" applyNumberFormat="1" applyFont="1" applyFill="1" applyBorder="1" applyAlignment="1" applyProtection="1">
      <alignment horizontal="right" vertical="top"/>
    </xf>
    <xf numFmtId="170" fontId="25" fillId="23" borderId="20" xfId="33" applyNumberFormat="1" applyFont="1" applyFill="1" applyBorder="1" applyAlignment="1" applyProtection="1">
      <alignment horizontal="left" vertical="top"/>
    </xf>
    <xf numFmtId="0" fontId="25" fillId="23" borderId="20" xfId="33" applyFont="1" applyFill="1" applyBorder="1" applyAlignment="1" applyProtection="1">
      <alignment vertical="top" wrapText="1"/>
    </xf>
    <xf numFmtId="3" fontId="25" fillId="23" borderId="38" xfId="0" applyNumberFormat="1" applyFont="1" applyFill="1" applyBorder="1" applyAlignment="1" applyProtection="1">
      <alignment horizontal="right" vertical="top"/>
    </xf>
    <xf numFmtId="3" fontId="25" fillId="23" borderId="39" xfId="0" applyNumberFormat="1" applyFont="1" applyFill="1" applyBorder="1" applyAlignment="1" applyProtection="1">
      <alignment horizontal="right" vertical="top"/>
    </xf>
    <xf numFmtId="3" fontId="25" fillId="23" borderId="40" xfId="0" applyNumberFormat="1" applyFont="1" applyFill="1" applyBorder="1" applyAlignment="1" applyProtection="1">
      <alignment horizontal="right" vertical="top"/>
    </xf>
    <xf numFmtId="3" fontId="25" fillId="23" borderId="20" xfId="0" applyNumberFormat="1" applyFont="1" applyFill="1" applyBorder="1" applyAlignment="1" applyProtection="1">
      <alignment horizontal="right" vertical="top"/>
    </xf>
    <xf numFmtId="0" fontId="25" fillId="23" borderId="32" xfId="33" applyFont="1" applyFill="1" applyBorder="1" applyAlignment="1" applyProtection="1">
      <alignment horizontal="left" vertical="top" wrapText="1"/>
    </xf>
    <xf numFmtId="0" fontId="25" fillId="23" borderId="10" xfId="33" applyFont="1" applyFill="1" applyBorder="1" applyAlignment="1" applyProtection="1">
      <alignment horizontal="left" vertical="top" wrapText="1"/>
    </xf>
    <xf numFmtId="0" fontId="25" fillId="23" borderId="20" xfId="33" applyFont="1" applyFill="1" applyBorder="1" applyAlignment="1" applyProtection="1">
      <alignment horizontal="left" vertical="top" wrapText="1"/>
    </xf>
    <xf numFmtId="170" fontId="18" fillId="22" borderId="10" xfId="33" applyNumberFormat="1" applyFont="1" applyFill="1" applyBorder="1" applyAlignment="1" applyProtection="1">
      <alignment horizontal="justify" vertical="top"/>
    </xf>
    <xf numFmtId="0" fontId="18" fillId="22" borderId="10" xfId="33" applyFont="1" applyFill="1" applyBorder="1" applyAlignment="1" applyProtection="1">
      <alignment horizontal="left" vertical="top" wrapText="1"/>
    </xf>
    <xf numFmtId="3" fontId="18" fillId="22" borderId="38" xfId="0" applyNumberFormat="1" applyFont="1" applyFill="1" applyBorder="1" applyAlignment="1" applyProtection="1">
      <alignment horizontal="right" vertical="top"/>
    </xf>
    <xf numFmtId="3" fontId="18" fillId="22" borderId="10" xfId="0" applyNumberFormat="1" applyFont="1" applyFill="1" applyBorder="1" applyAlignment="1" applyProtection="1">
      <alignment horizontal="right" vertical="top"/>
    </xf>
    <xf numFmtId="3" fontId="18" fillId="22" borderId="41" xfId="0" applyNumberFormat="1" applyFont="1" applyFill="1" applyBorder="1" applyAlignment="1" applyProtection="1">
      <alignment horizontal="right" vertical="top"/>
    </xf>
    <xf numFmtId="3" fontId="18" fillId="22" borderId="20" xfId="0" applyNumberFormat="1" applyFont="1" applyFill="1" applyBorder="1" applyAlignment="1" applyProtection="1">
      <alignment horizontal="right" vertical="top"/>
    </xf>
    <xf numFmtId="3" fontId="25" fillId="23" borderId="42" xfId="0" applyNumberFormat="1" applyFont="1" applyFill="1" applyBorder="1" applyAlignment="1" applyProtection="1">
      <alignment horizontal="right" vertical="top"/>
    </xf>
    <xf numFmtId="3" fontId="18" fillId="22" borderId="18" xfId="0" applyNumberFormat="1" applyFont="1" applyFill="1" applyBorder="1" applyAlignment="1" applyProtection="1">
      <alignment horizontal="right" vertical="top"/>
    </xf>
    <xf numFmtId="3" fontId="18" fillId="22" borderId="42" xfId="0" applyNumberFormat="1" applyFont="1" applyFill="1" applyBorder="1" applyAlignment="1" applyProtection="1">
      <alignment horizontal="right" vertical="top"/>
    </xf>
    <xf numFmtId="3" fontId="25" fillId="23" borderId="43" xfId="0" applyNumberFormat="1" applyFont="1" applyFill="1" applyBorder="1" applyAlignment="1" applyProtection="1">
      <alignment horizontal="right" vertical="top"/>
    </xf>
    <xf numFmtId="3" fontId="25" fillId="23" borderId="44" xfId="0" applyNumberFormat="1" applyFont="1" applyFill="1" applyBorder="1" applyAlignment="1" applyProtection="1">
      <alignment horizontal="right" vertical="top"/>
    </xf>
    <xf numFmtId="170" fontId="18" fillId="22" borderId="29" xfId="33" applyNumberFormat="1" applyFont="1" applyFill="1" applyBorder="1" applyAlignment="1" applyProtection="1">
      <alignment horizontal="justify" vertical="top"/>
    </xf>
    <xf numFmtId="0" fontId="18" fillId="22" borderId="29" xfId="33" applyFont="1" applyFill="1" applyBorder="1" applyAlignment="1" applyProtection="1">
      <alignment vertical="top" wrapText="1"/>
    </xf>
    <xf numFmtId="3" fontId="18" fillId="22" borderId="30" xfId="0" applyNumberFormat="1" applyFont="1" applyFill="1" applyBorder="1" applyAlignment="1" applyProtection="1">
      <alignment horizontal="right" vertical="center"/>
    </xf>
    <xf numFmtId="3" fontId="18" fillId="22" borderId="31" xfId="0" applyNumberFormat="1" applyFont="1" applyFill="1" applyBorder="1" applyAlignment="1" applyProtection="1">
      <alignment horizontal="right" vertical="center"/>
    </xf>
    <xf numFmtId="3" fontId="18" fillId="22" borderId="29" xfId="0" applyNumberFormat="1" applyFont="1" applyFill="1" applyBorder="1" applyAlignment="1" applyProtection="1">
      <alignment horizontal="right" vertical="center"/>
    </xf>
    <xf numFmtId="170" fontId="25" fillId="23" borderId="32" xfId="0" applyNumberFormat="1" applyFont="1" applyFill="1" applyBorder="1" applyAlignment="1" applyProtection="1">
      <alignment horizontal="left" vertical="top"/>
    </xf>
    <xf numFmtId="0" fontId="25" fillId="23" borderId="32" xfId="0" applyFont="1" applyFill="1" applyBorder="1" applyAlignment="1" applyProtection="1">
      <alignment vertical="top" wrapText="1"/>
    </xf>
    <xf numFmtId="3" fontId="25" fillId="23" borderId="6" xfId="0" applyNumberFormat="1" applyFont="1" applyFill="1" applyBorder="1" applyAlignment="1" applyProtection="1">
      <alignment horizontal="right" vertical="top"/>
    </xf>
    <xf numFmtId="170" fontId="26" fillId="22" borderId="36" xfId="33" applyNumberFormat="1" applyFont="1" applyFill="1" applyBorder="1" applyAlignment="1" applyProtection="1">
      <alignment horizontal="justify" vertical="top"/>
    </xf>
    <xf numFmtId="0" fontId="26" fillId="22" borderId="36" xfId="33" applyFont="1" applyFill="1" applyBorder="1" applyAlignment="1" applyProtection="1">
      <alignment horizontal="left" vertical="top" wrapText="1"/>
    </xf>
    <xf numFmtId="3" fontId="18" fillId="22" borderId="45" xfId="33" applyNumberFormat="1" applyFont="1" applyFill="1" applyBorder="1" applyAlignment="1" applyProtection="1">
      <alignment horizontal="right" vertical="top"/>
    </xf>
    <xf numFmtId="3" fontId="18" fillId="22" borderId="30" xfId="33" applyNumberFormat="1" applyFont="1" applyFill="1" applyBorder="1" applyAlignment="1" applyProtection="1">
      <alignment horizontal="right" vertical="top"/>
    </xf>
    <xf numFmtId="3" fontId="18" fillId="22" borderId="31" xfId="33" applyNumberFormat="1" applyFont="1" applyFill="1" applyBorder="1" applyAlignment="1" applyProtection="1">
      <alignment horizontal="right" vertical="top"/>
    </xf>
    <xf numFmtId="3" fontId="18" fillId="22" borderId="29" xfId="33" applyNumberFormat="1" applyFont="1" applyFill="1" applyBorder="1" applyAlignment="1" applyProtection="1">
      <alignment horizontal="right" vertical="top"/>
    </xf>
    <xf numFmtId="170" fontId="28" fillId="23" borderId="10" xfId="33" applyNumberFormat="1" applyFont="1" applyFill="1" applyBorder="1" applyAlignment="1" applyProtection="1">
      <alignment horizontal="left" vertical="top" wrapText="1"/>
    </xf>
    <xf numFmtId="170" fontId="28" fillId="23" borderId="20" xfId="33" applyNumberFormat="1" applyFont="1" applyFill="1" applyBorder="1" applyAlignment="1" applyProtection="1">
      <alignment horizontal="left" vertical="top" wrapText="1"/>
    </xf>
    <xf numFmtId="0" fontId="25" fillId="23" borderId="20" xfId="33" applyFont="1" applyFill="1" applyBorder="1" applyAlignment="1" applyProtection="1">
      <alignment horizontal="justify" vertical="top" wrapText="1"/>
    </xf>
    <xf numFmtId="3" fontId="25" fillId="23" borderId="39" xfId="0" applyNumberFormat="1" applyFont="1" applyFill="1" applyBorder="1" applyAlignment="1" applyProtection="1">
      <alignment horizontal="right" vertical="center"/>
    </xf>
    <xf numFmtId="3" fontId="25" fillId="23" borderId="19" xfId="0" applyNumberFormat="1" applyFont="1" applyFill="1" applyBorder="1" applyAlignment="1" applyProtection="1">
      <alignment horizontal="right" vertical="center"/>
    </xf>
    <xf numFmtId="3" fontId="29" fillId="23" borderId="26" xfId="0" applyNumberFormat="1" applyFont="1" applyFill="1" applyBorder="1" applyAlignment="1" applyProtection="1">
      <alignment horizontal="right" vertical="center"/>
    </xf>
    <xf numFmtId="3" fontId="25" fillId="23" borderId="33" xfId="0" applyNumberFormat="1" applyFont="1" applyFill="1" applyBorder="1" applyAlignment="1" applyProtection="1">
      <alignment horizontal="right" vertical="center" wrapText="1"/>
    </xf>
    <xf numFmtId="3" fontId="25" fillId="23" borderId="40" xfId="0" applyNumberFormat="1" applyFont="1" applyFill="1" applyBorder="1" applyAlignment="1" applyProtection="1">
      <alignment horizontal="right" vertical="center"/>
    </xf>
    <xf numFmtId="3" fontId="25" fillId="23" borderId="10" xfId="0" applyNumberFormat="1" applyFont="1" applyFill="1" applyBorder="1" applyAlignment="1" applyProtection="1">
      <alignment horizontal="right" vertical="center"/>
    </xf>
    <xf numFmtId="0" fontId="26" fillId="0" borderId="29" xfId="33" applyFont="1" applyFill="1" applyBorder="1" applyAlignment="1"/>
    <xf numFmtId="0" fontId="26" fillId="26" borderId="46" xfId="33" applyFont="1" applyFill="1" applyBorder="1" applyAlignment="1" applyProtection="1">
      <alignment vertical="center" wrapText="1"/>
    </xf>
    <xf numFmtId="3" fontId="18" fillId="26" borderId="46" xfId="0" applyNumberFormat="1" applyFont="1" applyFill="1" applyBorder="1" applyAlignment="1">
      <alignment horizontal="right" vertical="top"/>
    </xf>
    <xf numFmtId="3" fontId="29" fillId="0" borderId="0" xfId="0" applyNumberFormat="1" applyFont="1"/>
    <xf numFmtId="0" fontId="25" fillId="0" borderId="0" xfId="0" applyFont="1"/>
    <xf numFmtId="0" fontId="0" fillId="0" borderId="12" xfId="0" applyBorder="1"/>
    <xf numFmtId="3" fontId="1" fillId="0" borderId="13" xfId="0" applyNumberFormat="1" applyFont="1" applyBorder="1"/>
    <xf numFmtId="3" fontId="0" fillId="0" borderId="13" xfId="0" applyNumberFormat="1" applyBorder="1"/>
    <xf numFmtId="0" fontId="0" fillId="0" borderId="14" xfId="0" applyBorder="1"/>
    <xf numFmtId="0" fontId="30"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7"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5" xfId="33" applyFont="1" applyFill="1" applyBorder="1" applyAlignment="1">
      <alignment horizontal="left"/>
    </xf>
    <xf numFmtId="0" fontId="30" fillId="0" borderId="16" xfId="33" applyFont="1" applyFill="1" applyBorder="1" applyAlignment="1">
      <alignment horizontal="left"/>
    </xf>
    <xf numFmtId="3" fontId="1" fillId="0" borderId="47" xfId="33" applyNumberFormat="1" applyFont="1" applyFill="1" applyBorder="1" applyAlignment="1"/>
    <xf numFmtId="3" fontId="1" fillId="0" borderId="16" xfId="33" applyNumberFormat="1" applyFont="1" applyFill="1" applyBorder="1" applyAlignment="1"/>
    <xf numFmtId="3" fontId="1" fillId="0" borderId="45" xfId="33" applyNumberFormat="1" applyFont="1" applyFill="1" applyBorder="1" applyAlignment="1"/>
    <xf numFmtId="168" fontId="0" fillId="0" borderId="0" xfId="30" applyNumberFormat="1" applyFont="1"/>
    <xf numFmtId="0" fontId="1" fillId="0" borderId="12" xfId="0" applyFont="1" applyBorder="1"/>
    <xf numFmtId="0" fontId="1" fillId="0" borderId="13" xfId="0" applyFont="1" applyBorder="1"/>
    <xf numFmtId="0" fontId="1" fillId="0" borderId="13" xfId="0" applyFont="1" applyFill="1" applyBorder="1"/>
    <xf numFmtId="0" fontId="1" fillId="0" borderId="23" xfId="0" applyFont="1" applyFill="1" applyBorder="1"/>
    <xf numFmtId="3" fontId="0" fillId="0" borderId="0" xfId="0" applyNumberFormat="1" applyBorder="1"/>
    <xf numFmtId="0" fontId="0" fillId="0" borderId="27" xfId="0" applyBorder="1"/>
    <xf numFmtId="3" fontId="1" fillId="0" borderId="14" xfId="0" applyNumberFormat="1" applyFont="1" applyBorder="1"/>
    <xf numFmtId="0" fontId="0" fillId="0" borderId="15" xfId="0" applyBorder="1" applyAlignment="1">
      <alignment horizontal="left" wrapText="1"/>
    </xf>
    <xf numFmtId="0" fontId="0" fillId="0" borderId="16" xfId="0" applyBorder="1" applyAlignment="1">
      <alignment horizontal="left" wrapText="1"/>
    </xf>
    <xf numFmtId="3" fontId="0" fillId="0" borderId="16" xfId="0" applyNumberFormat="1" applyBorder="1" applyAlignment="1">
      <alignment horizontal="left" wrapText="1"/>
    </xf>
    <xf numFmtId="0" fontId="0" fillId="0" borderId="45" xfId="0" applyBorder="1" applyAlignment="1">
      <alignment horizontal="left" wrapText="1"/>
    </xf>
    <xf numFmtId="0" fontId="1" fillId="0" borderId="6" xfId="0" applyFont="1" applyBorder="1"/>
    <xf numFmtId="3" fontId="1" fillId="0" borderId="0" xfId="34" applyNumberFormat="1" applyFont="1" applyBorder="1" applyAlignment="1">
      <alignment vertical="center"/>
    </xf>
    <xf numFmtId="0" fontId="0" fillId="0" borderId="0" xfId="0" applyBorder="1" applyAlignment="1">
      <alignment horizontal="center"/>
    </xf>
    <xf numFmtId="0" fontId="1" fillId="0" borderId="14" xfId="33" applyFont="1" applyFill="1" applyBorder="1" applyAlignment="1">
      <alignment horizontal="left"/>
    </xf>
    <xf numFmtId="2" fontId="0" fillId="0" borderId="0" xfId="0" applyNumberFormat="1"/>
    <xf numFmtId="168" fontId="25" fillId="23" borderId="33" xfId="30" applyNumberFormat="1" applyFont="1" applyFill="1" applyBorder="1" applyAlignment="1" applyProtection="1">
      <alignment horizontal="right" vertical="top"/>
    </xf>
    <xf numFmtId="3" fontId="17" fillId="25" borderId="9" xfId="33" applyNumberFormat="1" applyFont="1" applyFill="1" applyBorder="1" applyAlignment="1">
      <alignment horizontal="center" vertical="center" wrapText="1"/>
    </xf>
    <xf numFmtId="0" fontId="14" fillId="25" borderId="9" xfId="34" applyNumberFormat="1" applyFont="1" applyFill="1" applyBorder="1" applyAlignment="1">
      <alignment horizontal="center" vertical="center" wrapText="1"/>
    </xf>
    <xf numFmtId="49" fontId="14" fillId="0" borderId="15" xfId="33" applyNumberFormat="1" applyFont="1" applyBorder="1" applyAlignment="1"/>
    <xf numFmtId="49" fontId="14" fillId="0" borderId="16" xfId="33" applyNumberFormat="1" applyFont="1" applyBorder="1" applyAlignment="1"/>
    <xf numFmtId="49" fontId="14" fillId="0" borderId="45" xfId="33" applyNumberFormat="1" applyFont="1" applyBorder="1" applyAlignment="1"/>
    <xf numFmtId="3" fontId="25" fillId="23" borderId="26" xfId="0" applyNumberFormat="1" applyFont="1" applyFill="1" applyBorder="1" applyAlignment="1" applyProtection="1">
      <alignment vertical="top"/>
    </xf>
    <xf numFmtId="3" fontId="25" fillId="23" borderId="18" xfId="0" applyNumberFormat="1" applyFont="1" applyFill="1" applyBorder="1" applyAlignment="1" applyProtection="1">
      <alignment vertical="top"/>
    </xf>
    <xf numFmtId="3" fontId="25" fillId="23" borderId="38" xfId="0" applyNumberFormat="1" applyFont="1" applyFill="1" applyBorder="1" applyAlignment="1" applyProtection="1">
      <alignment vertical="top"/>
    </xf>
    <xf numFmtId="3" fontId="25" fillId="23" borderId="45" xfId="0" applyNumberFormat="1" applyFont="1" applyFill="1" applyBorder="1" applyAlignment="1" applyProtection="1">
      <alignment vertical="top"/>
    </xf>
    <xf numFmtId="49" fontId="1" fillId="23" borderId="17" xfId="34" applyNumberFormat="1" applyFont="1" applyFill="1" applyBorder="1" applyAlignment="1">
      <alignment horizontal="justify" vertical="top" wrapText="1"/>
    </xf>
    <xf numFmtId="49" fontId="1" fillId="23" borderId="21" xfId="34" applyNumberFormat="1" applyFont="1" applyFill="1" applyBorder="1" applyAlignment="1">
      <alignment horizontal="left" vertical="top" wrapText="1"/>
    </xf>
    <xf numFmtId="170" fontId="1" fillId="23" borderId="7" xfId="33" applyNumberFormat="1" applyFont="1" applyFill="1" applyBorder="1" applyAlignment="1" applyProtection="1">
      <alignment horizontal="left" vertical="top"/>
    </xf>
    <xf numFmtId="3" fontId="25" fillId="23" borderId="26" xfId="0" applyNumberFormat="1" applyFont="1" applyFill="1" applyBorder="1" applyAlignment="1" applyProtection="1">
      <alignment vertical="center"/>
    </xf>
    <xf numFmtId="0" fontId="1" fillId="23" borderId="7" xfId="39" applyFont="1" applyFill="1" applyBorder="1" applyAlignment="1">
      <alignment vertical="top" wrapText="1"/>
    </xf>
    <xf numFmtId="3" fontId="25" fillId="23" borderId="26" xfId="0" applyNumberFormat="1" applyFont="1" applyFill="1" applyBorder="1" applyAlignment="1" applyProtection="1">
      <alignment vertical="top" wrapText="1"/>
    </xf>
    <xf numFmtId="3" fontId="25" fillId="23" borderId="8" xfId="0" applyNumberFormat="1" applyFont="1" applyFill="1" applyBorder="1" applyAlignment="1" applyProtection="1">
      <alignment horizontal="right" vertical="center"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3" fontId="14" fillId="0" borderId="0" xfId="0" applyNumberFormat="1" applyFont="1" applyBorder="1"/>
    <xf numFmtId="0" fontId="1" fillId="0" borderId="14" xfId="0" applyFont="1" applyBorder="1"/>
    <xf numFmtId="0" fontId="0" fillId="0" borderId="15" xfId="0" applyBorder="1"/>
    <xf numFmtId="0" fontId="0" fillId="0" borderId="16" xfId="0" applyBorder="1"/>
    <xf numFmtId="164" fontId="25" fillId="0" borderId="16" xfId="0" applyNumberFormat="1" applyFont="1" applyBorder="1"/>
    <xf numFmtId="14" fontId="1" fillId="23" borderId="7" xfId="34" applyNumberFormat="1" applyFont="1" applyFill="1" applyBorder="1" applyAlignment="1">
      <alignment horizontal="right" vertical="top" wrapText="1"/>
    </xf>
    <xf numFmtId="166" fontId="0" fillId="0" borderId="0" xfId="0" applyNumberFormat="1" applyAlignment="1">
      <alignment horizontal="right"/>
    </xf>
    <xf numFmtId="0" fontId="0" fillId="0" borderId="0" xfId="0" applyAlignment="1">
      <alignment horizontal="right"/>
    </xf>
    <xf numFmtId="3" fontId="17" fillId="25" borderId="9" xfId="33" applyNumberFormat="1" applyFont="1" applyFill="1" applyBorder="1" applyAlignment="1">
      <alignment horizontal="center" vertical="top" wrapText="1"/>
    </xf>
    <xf numFmtId="0" fontId="17" fillId="29" borderId="7" xfId="34" applyNumberFormat="1" applyFont="1" applyFill="1" applyBorder="1" applyAlignment="1">
      <alignment horizontal="center" vertical="center" wrapText="1"/>
    </xf>
    <xf numFmtId="0" fontId="2" fillId="23" borderId="7" xfId="34" applyFill="1" applyBorder="1" applyAlignment="1">
      <alignment vertical="center"/>
    </xf>
    <xf numFmtId="0" fontId="20" fillId="23" borderId="7" xfId="0" applyFont="1" applyFill="1" applyBorder="1"/>
    <xf numFmtId="168" fontId="17" fillId="30" borderId="7" xfId="30" applyNumberFormat="1" applyFont="1" applyFill="1" applyBorder="1" applyAlignment="1">
      <alignment horizontal="center" vertical="center" wrapText="1"/>
    </xf>
    <xf numFmtId="49" fontId="17" fillId="31" borderId="7" xfId="34" applyNumberFormat="1" applyFont="1" applyFill="1" applyBorder="1" applyAlignment="1">
      <alignment horizontal="center" vertical="center" wrapText="1"/>
    </xf>
    <xf numFmtId="0" fontId="0" fillId="27" borderId="0" xfId="0" applyFill="1" applyAlignment="1">
      <alignment horizontal="center"/>
    </xf>
    <xf numFmtId="0" fontId="0" fillId="27" borderId="0" xfId="0" applyFill="1" applyAlignment="1">
      <alignment horizontal="justify"/>
    </xf>
    <xf numFmtId="166" fontId="0" fillId="27" borderId="0" xfId="0" applyNumberFormat="1" applyFill="1" applyAlignment="1">
      <alignment horizontal="right"/>
    </xf>
    <xf numFmtId="0" fontId="14" fillId="23" borderId="7" xfId="34" applyFont="1" applyFill="1" applyBorder="1" applyAlignment="1">
      <alignment horizontal="justify" vertical="top" wrapText="1"/>
    </xf>
    <xf numFmtId="167" fontId="14" fillId="23" borderId="7" xfId="34" applyNumberFormat="1" applyFont="1" applyFill="1" applyBorder="1" applyAlignment="1">
      <alignment horizontal="right" vertical="top" wrapText="1"/>
    </xf>
    <xf numFmtId="0" fontId="0" fillId="23" borderId="0" xfId="0" applyFill="1" applyAlignment="1">
      <alignment horizontal="center"/>
    </xf>
    <xf numFmtId="0" fontId="0" fillId="23" borderId="0" xfId="0" applyFill="1" applyAlignment="1">
      <alignment horizontal="justify"/>
    </xf>
    <xf numFmtId="0" fontId="0" fillId="23" borderId="0" xfId="0" applyFill="1" applyAlignment="1">
      <alignment horizontal="justify" vertical="center" wrapText="1"/>
    </xf>
    <xf numFmtId="0" fontId="14" fillId="23" borderId="7" xfId="0" applyFont="1" applyFill="1" applyBorder="1" applyAlignment="1">
      <alignment horizontal="justify" vertical="center" wrapText="1"/>
    </xf>
    <xf numFmtId="167" fontId="14" fillId="23" borderId="21" xfId="0" applyNumberFormat="1" applyFont="1" applyFill="1" applyBorder="1" applyAlignment="1">
      <alignment horizontal="center" vertical="center"/>
    </xf>
    <xf numFmtId="0" fontId="35" fillId="34" borderId="48" xfId="0" applyFont="1" applyFill="1" applyBorder="1" applyAlignment="1">
      <alignment horizontal="left"/>
    </xf>
    <xf numFmtId="0" fontId="36" fillId="34" borderId="0" xfId="0" applyFont="1" applyFill="1" applyBorder="1" applyAlignment="1">
      <alignment horizontal="left"/>
    </xf>
    <xf numFmtId="0" fontId="37" fillId="35" borderId="7" xfId="0" applyFont="1" applyFill="1" applyBorder="1" applyAlignment="1">
      <alignment horizontal="center" vertical="center" wrapText="1"/>
    </xf>
    <xf numFmtId="168" fontId="39" fillId="23" borderId="7" xfId="30" applyNumberFormat="1" applyFont="1" applyFill="1" applyBorder="1" applyAlignment="1">
      <alignment vertical="top"/>
    </xf>
    <xf numFmtId="171" fontId="39" fillId="0" borderId="7" xfId="0" applyNumberFormat="1" applyFont="1" applyBorder="1" applyAlignment="1">
      <alignment horizontal="center" vertical="top"/>
    </xf>
    <xf numFmtId="172" fontId="39" fillId="0" borderId="7" xfId="38" applyNumberFormat="1" applyFont="1" applyBorder="1" applyAlignment="1">
      <alignment horizontal="center" vertical="top"/>
    </xf>
    <xf numFmtId="173" fontId="39" fillId="0" borderId="0" xfId="0" applyNumberFormat="1" applyFont="1"/>
    <xf numFmtId="168" fontId="39" fillId="23" borderId="7" xfId="40" applyNumberFormat="1" applyFont="1" applyFill="1" applyBorder="1" applyAlignment="1">
      <alignment horizontal="right" vertical="top"/>
    </xf>
    <xf numFmtId="172" fontId="39" fillId="23" borderId="7" xfId="38" applyNumberFormat="1" applyFont="1" applyFill="1" applyBorder="1" applyAlignment="1">
      <alignment horizontal="center" vertical="top" wrapText="1"/>
    </xf>
    <xf numFmtId="168" fontId="39" fillId="23" borderId="7" xfId="40" applyNumberFormat="1" applyFont="1" applyFill="1" applyBorder="1" applyAlignment="1">
      <alignment vertical="top"/>
    </xf>
    <xf numFmtId="0" fontId="40" fillId="37" borderId="7" xfId="0" applyFont="1" applyFill="1" applyBorder="1" applyAlignment="1">
      <alignment horizontal="center" vertical="center" wrapText="1"/>
    </xf>
    <xf numFmtId="3" fontId="40" fillId="37" borderId="7" xfId="0" applyNumberFormat="1" applyFont="1" applyFill="1" applyBorder="1" applyAlignment="1">
      <alignment horizontal="right" vertical="center" wrapText="1"/>
    </xf>
    <xf numFmtId="3" fontId="17" fillId="37" borderId="7" xfId="0" applyNumberFormat="1" applyFont="1" applyFill="1" applyBorder="1" applyAlignment="1">
      <alignment horizontal="right" vertical="center" wrapText="1"/>
    </xf>
    <xf numFmtId="4" fontId="17" fillId="37" borderId="7" xfId="0" applyNumberFormat="1" applyFont="1" applyFill="1" applyBorder="1" applyAlignment="1">
      <alignment horizontal="center" vertical="center" wrapText="1"/>
    </xf>
    <xf numFmtId="3" fontId="17" fillId="37" borderId="7" xfId="0" applyNumberFormat="1" applyFont="1" applyFill="1" applyBorder="1" applyAlignment="1">
      <alignment horizontal="center" vertical="center" wrapText="1"/>
    </xf>
    <xf numFmtId="10" fontId="17" fillId="37" borderId="7" xfId="41" applyNumberFormat="1" applyFont="1" applyFill="1" applyBorder="1" applyAlignment="1">
      <alignment horizontal="center" vertical="center" wrapText="1"/>
    </xf>
    <xf numFmtId="168" fontId="39" fillId="23" borderId="7" xfId="38" applyNumberFormat="1" applyFont="1" applyFill="1" applyBorder="1" applyAlignment="1">
      <alignment horizontal="right" vertical="top"/>
    </xf>
    <xf numFmtId="0" fontId="16" fillId="0" borderId="0" xfId="0" applyFont="1"/>
    <xf numFmtId="171" fontId="39" fillId="23" borderId="7" xfId="0" applyNumberFormat="1" applyFont="1" applyFill="1" applyBorder="1" applyAlignment="1">
      <alignment horizontal="center" vertical="top"/>
    </xf>
    <xf numFmtId="168" fontId="39" fillId="23" borderId="7" xfId="38" applyNumberFormat="1" applyFont="1" applyFill="1" applyBorder="1" applyAlignment="1">
      <alignment vertical="top"/>
    </xf>
    <xf numFmtId="0" fontId="40" fillId="35" borderId="7" xfId="0" applyFont="1" applyFill="1" applyBorder="1" applyAlignment="1">
      <alignment horizontal="center" vertical="center" wrapText="1"/>
    </xf>
    <xf numFmtId="0" fontId="37" fillId="35" borderId="7" xfId="0" applyFont="1" applyFill="1" applyBorder="1" applyAlignment="1">
      <alignment horizontal="center" vertical="top" wrapText="1"/>
    </xf>
    <xf numFmtId="168" fontId="39" fillId="0" borderId="7" xfId="30" applyNumberFormat="1" applyFont="1" applyBorder="1" applyAlignment="1">
      <alignment horizontal="right" vertical="top"/>
    </xf>
    <xf numFmtId="168" fontId="39" fillId="23" borderId="7" xfId="30" applyNumberFormat="1" applyFont="1" applyFill="1" applyBorder="1" applyAlignment="1" applyProtection="1">
      <alignment horizontal="right" vertical="top" wrapText="1"/>
    </xf>
    <xf numFmtId="0" fontId="37" fillId="37" borderId="7" xfId="0" applyFont="1" applyFill="1" applyBorder="1" applyAlignment="1">
      <alignment horizontal="center" vertical="center" wrapText="1"/>
    </xf>
    <xf numFmtId="0" fontId="42" fillId="34" borderId="7" xfId="0" applyFont="1" applyFill="1" applyBorder="1" applyAlignment="1">
      <alignment horizontal="justify" vertical="center" wrapText="1"/>
    </xf>
    <xf numFmtId="0" fontId="43" fillId="34" borderId="7" xfId="0" applyFont="1" applyFill="1" applyBorder="1" applyAlignment="1">
      <alignment horizontal="justify" vertical="center" wrapText="1"/>
    </xf>
    <xf numFmtId="3" fontId="17" fillId="34" borderId="7" xfId="0" applyNumberFormat="1" applyFont="1" applyFill="1" applyBorder="1" applyAlignment="1">
      <alignment horizontal="right" vertical="center" wrapText="1"/>
    </xf>
    <xf numFmtId="4" fontId="17" fillId="34" borderId="7" xfId="0" applyNumberFormat="1" applyFont="1" applyFill="1" applyBorder="1" applyAlignment="1">
      <alignment horizontal="center" vertical="center" wrapText="1"/>
    </xf>
    <xf numFmtId="3" fontId="17" fillId="34" borderId="7" xfId="0" applyNumberFormat="1" applyFont="1" applyFill="1" applyBorder="1" applyAlignment="1">
      <alignment horizontal="center" vertical="center" wrapText="1"/>
    </xf>
    <xf numFmtId="0" fontId="36" fillId="28" borderId="17" xfId="0" applyFont="1" applyFill="1" applyBorder="1" applyAlignment="1"/>
    <xf numFmtId="0" fontId="38" fillId="28" borderId="42" xfId="0" applyFont="1" applyFill="1" applyBorder="1" applyAlignment="1"/>
    <xf numFmtId="0" fontId="38" fillId="28" borderId="42" xfId="0" applyFont="1" applyFill="1" applyBorder="1" applyAlignment="1">
      <alignment vertical="center"/>
    </xf>
    <xf numFmtId="3" fontId="39" fillId="28" borderId="42" xfId="0" applyNumberFormat="1" applyFont="1" applyFill="1" applyBorder="1"/>
    <xf numFmtId="0" fontId="39" fillId="28" borderId="42" xfId="0" applyFont="1" applyFill="1" applyBorder="1"/>
    <xf numFmtId="0" fontId="39" fillId="28" borderId="21" xfId="0" applyFont="1" applyFill="1" applyBorder="1"/>
    <xf numFmtId="0" fontId="16" fillId="36" borderId="7" xfId="0" applyFont="1" applyFill="1" applyBorder="1" applyAlignment="1">
      <alignment horizontal="justify" vertical="center" wrapText="1"/>
    </xf>
    <xf numFmtId="0" fontId="16" fillId="36" borderId="50" xfId="0" applyFont="1" applyFill="1" applyBorder="1" applyAlignment="1">
      <alignment vertical="center" wrapText="1"/>
    </xf>
    <xf numFmtId="0" fontId="16" fillId="36" borderId="7" xfId="0" applyFont="1" applyFill="1" applyBorder="1" applyAlignment="1">
      <alignment horizontal="justify" vertical="top" wrapText="1"/>
    </xf>
    <xf numFmtId="3" fontId="39" fillId="36" borderId="7" xfId="0" applyNumberFormat="1" applyFont="1" applyFill="1" applyBorder="1" applyAlignment="1">
      <alignment horizontal="right" vertical="top" wrapText="1"/>
    </xf>
    <xf numFmtId="3" fontId="38" fillId="36" borderId="7" xfId="0" applyNumberFormat="1" applyFont="1" applyFill="1" applyBorder="1" applyAlignment="1">
      <alignment horizontal="center" vertical="top" wrapText="1"/>
    </xf>
    <xf numFmtId="3" fontId="38" fillId="36" borderId="7" xfId="0" applyNumberFormat="1" applyFont="1" applyFill="1" applyBorder="1" applyAlignment="1">
      <alignment horizontal="justify" vertical="top" wrapText="1"/>
    </xf>
    <xf numFmtId="3" fontId="40" fillId="34" borderId="7" xfId="0" applyNumberFormat="1" applyFont="1" applyFill="1" applyBorder="1" applyAlignment="1">
      <alignment horizontal="right" vertical="center" wrapText="1"/>
    </xf>
    <xf numFmtId="9" fontId="40" fillId="34" borderId="7" xfId="41" applyFont="1" applyFill="1" applyBorder="1" applyAlignment="1">
      <alignment horizontal="center" vertical="center" wrapText="1"/>
    </xf>
    <xf numFmtId="0" fontId="43" fillId="32" borderId="7" xfId="0" applyFont="1" applyFill="1" applyBorder="1" applyAlignment="1">
      <alignment horizontal="justify" vertical="center" wrapText="1"/>
    </xf>
    <xf numFmtId="3" fontId="40" fillId="32" borderId="7" xfId="0" applyNumberFormat="1" applyFont="1" applyFill="1" applyBorder="1" applyAlignment="1">
      <alignment horizontal="right" vertical="center" wrapText="1"/>
    </xf>
    <xf numFmtId="4" fontId="17" fillId="32" borderId="7" xfId="0" applyNumberFormat="1" applyFont="1" applyFill="1" applyBorder="1" applyAlignment="1">
      <alignment horizontal="center" vertical="center" wrapText="1"/>
    </xf>
    <xf numFmtId="0" fontId="44" fillId="0" borderId="0" xfId="0" applyFont="1"/>
    <xf numFmtId="165" fontId="0" fillId="0" borderId="0" xfId="0" applyNumberFormat="1"/>
    <xf numFmtId="0" fontId="1" fillId="23" borderId="7" xfId="0" applyFont="1" applyFill="1" applyBorder="1" applyAlignment="1">
      <alignment horizontal="right" vertical="top"/>
    </xf>
    <xf numFmtId="0" fontId="0" fillId="23" borderId="7" xfId="0" applyFill="1" applyBorder="1" applyAlignment="1">
      <alignment vertical="top" wrapText="1"/>
    </xf>
    <xf numFmtId="174" fontId="1" fillId="23" borderId="7" xfId="0" applyNumberFormat="1" applyFont="1" applyFill="1" applyBorder="1" applyAlignment="1" applyProtection="1">
      <alignment horizontal="center" vertical="top" wrapText="1"/>
    </xf>
    <xf numFmtId="14" fontId="1" fillId="23" borderId="7" xfId="0" applyNumberFormat="1" applyFont="1" applyFill="1" applyBorder="1" applyAlignment="1">
      <alignment horizontal="center" vertical="top" wrapText="1"/>
    </xf>
    <xf numFmtId="174"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66" fontId="17" fillId="33" borderId="7" xfId="34" applyNumberFormat="1" applyFont="1" applyFill="1" applyBorder="1" applyAlignment="1">
      <alignment horizontal="center" vertical="center" wrapText="1"/>
    </xf>
    <xf numFmtId="174" fontId="1" fillId="23" borderId="7" xfId="0" applyNumberFormat="1" applyFont="1" applyFill="1" applyBorder="1" applyAlignment="1" applyProtection="1">
      <alignment horizontal="right" vertical="top" wrapText="1"/>
    </xf>
    <xf numFmtId="1" fontId="45" fillId="23" borderId="7" xfId="0"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left" vertical="top" wrapText="1"/>
    </xf>
    <xf numFmtId="0" fontId="1" fillId="23" borderId="7" xfId="34" applyFont="1" applyFill="1" applyBorder="1" applyAlignment="1">
      <alignment horizontal="center" vertical="top"/>
    </xf>
    <xf numFmtId="0" fontId="15" fillId="23" borderId="17" xfId="34" applyFont="1" applyFill="1" applyBorder="1" applyAlignment="1">
      <alignment horizontal="center" vertical="top" wrapText="1"/>
    </xf>
    <xf numFmtId="167" fontId="1" fillId="23" borderId="7" xfId="34" applyNumberFormat="1" applyFont="1" applyFill="1" applyBorder="1" applyAlignment="1">
      <alignment horizontal="right" vertical="top" wrapText="1"/>
    </xf>
    <xf numFmtId="0" fontId="15" fillId="23" borderId="7" xfId="34" applyFont="1" applyFill="1" applyBorder="1" applyAlignment="1">
      <alignment vertical="top" wrapText="1"/>
    </xf>
    <xf numFmtId="0" fontId="15" fillId="23" borderId="17" xfId="34" applyFont="1" applyFill="1" applyBorder="1" applyAlignment="1">
      <alignment horizontal="justify" vertical="top" wrapText="1"/>
    </xf>
    <xf numFmtId="0" fontId="2" fillId="23" borderId="7" xfId="34" applyFill="1" applyBorder="1" applyAlignment="1">
      <alignment horizontal="justify" vertical="top"/>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168" fontId="1" fillId="23" borderId="7" xfId="30" applyNumberFormat="1" applyFont="1" applyFill="1" applyBorder="1" applyAlignment="1">
      <alignment horizontal="right" vertical="top" wrapText="1"/>
    </xf>
    <xf numFmtId="0" fontId="1" fillId="23" borderId="7" xfId="34" applyFont="1" applyFill="1" applyBorder="1" applyAlignment="1">
      <alignment vertical="top" wrapText="1"/>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3" fontId="1" fillId="23" borderId="7" xfId="0" applyNumberFormat="1" applyFont="1" applyFill="1" applyBorder="1" applyAlignment="1">
      <alignment horizontal="right" vertical="top"/>
    </xf>
    <xf numFmtId="0" fontId="1" fillId="23" borderId="17" xfId="0" applyFont="1" applyFill="1" applyBorder="1" applyAlignment="1" applyProtection="1">
      <alignment horizontal="justify" vertical="top"/>
      <protection locked="0"/>
    </xf>
    <xf numFmtId="167" fontId="1" fillId="23" borderId="7" xfId="0" applyNumberFormat="1"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14" fontId="1" fillId="23" borderId="17" xfId="0" applyNumberFormat="1" applyFont="1" applyFill="1" applyBorder="1" applyAlignment="1">
      <alignment horizontal="justify" vertical="top" wrapText="1"/>
    </xf>
    <xf numFmtId="14" fontId="1" fillId="23" borderId="7" xfId="34" applyNumberFormat="1" applyFont="1" applyFill="1" applyBorder="1" applyAlignment="1">
      <alignment vertical="top" wrapText="1"/>
    </xf>
    <xf numFmtId="0" fontId="1" fillId="23" borderId="7" xfId="0" applyFont="1" applyFill="1" applyBorder="1" applyAlignment="1">
      <alignment horizontal="justify" vertical="top"/>
    </xf>
    <xf numFmtId="0" fontId="1" fillId="23" borderId="7" xfId="0" applyFont="1" applyFill="1" applyBorder="1" applyAlignment="1">
      <alignment vertical="top"/>
    </xf>
    <xf numFmtId="168" fontId="1" fillId="23" borderId="7" xfId="30" applyNumberFormat="1" applyFont="1" applyFill="1" applyBorder="1" applyAlignment="1">
      <alignment vertical="top"/>
    </xf>
    <xf numFmtId="14" fontId="0" fillId="23" borderId="7" xfId="0" applyNumberFormat="1" applyFill="1" applyBorder="1" applyAlignment="1">
      <alignment vertical="top"/>
    </xf>
    <xf numFmtId="0" fontId="1" fillId="23" borderId="7" xfId="0" applyFont="1" applyFill="1" applyBorder="1" applyAlignment="1">
      <alignment vertical="top" wrapText="1"/>
    </xf>
    <xf numFmtId="166" fontId="1" fillId="23" borderId="7" xfId="34" applyNumberFormat="1" applyFont="1" applyFill="1" applyBorder="1" applyAlignment="1">
      <alignment vertical="top" wrapText="1"/>
    </xf>
    <xf numFmtId="167" fontId="1" fillId="23" borderId="7" xfId="34" applyNumberFormat="1" applyFont="1" applyFill="1" applyBorder="1" applyAlignment="1">
      <alignment horizontal="center" vertical="top" wrapText="1"/>
    </xf>
    <xf numFmtId="0" fontId="1" fillId="23" borderId="7" xfId="34" applyFont="1" applyFill="1" applyBorder="1" applyAlignment="1">
      <alignment horizontal="center" vertical="top" wrapText="1"/>
    </xf>
    <xf numFmtId="168" fontId="1" fillId="23" borderId="7" xfId="30" applyNumberFormat="1" applyFont="1" applyFill="1" applyBorder="1" applyAlignment="1">
      <alignment horizontal="right" vertical="center" wrapText="1"/>
    </xf>
    <xf numFmtId="0" fontId="1" fillId="23" borderId="17" xfId="0" applyFont="1" applyFill="1" applyBorder="1" applyAlignment="1">
      <alignment horizontal="justify" vertical="top" wrapText="1"/>
    </xf>
    <xf numFmtId="0" fontId="1" fillId="23" borderId="0" xfId="0" applyFont="1" applyFill="1"/>
    <xf numFmtId="0" fontId="32" fillId="23" borderId="0" xfId="39" applyFont="1" applyFill="1" applyAlignment="1">
      <alignment horizontal="justify" vertical="top"/>
    </xf>
    <xf numFmtId="169" fontId="1" fillId="23" borderId="7" xfId="0" applyNumberFormat="1" applyFont="1" applyFill="1" applyBorder="1" applyAlignment="1">
      <alignment horizontal="right" vertical="top"/>
    </xf>
    <xf numFmtId="0" fontId="1" fillId="23" borderId="7" xfId="0" applyNumberFormat="1" applyFont="1" applyFill="1" applyBorder="1" applyAlignment="1">
      <alignment horizontal="center" vertical="top"/>
    </xf>
    <xf numFmtId="3" fontId="1" fillId="23" borderId="7" xfId="34" applyNumberFormat="1" applyFont="1" applyFill="1" applyBorder="1" applyAlignment="1">
      <alignment horizontal="justify" vertical="top" wrapText="1"/>
    </xf>
    <xf numFmtId="3" fontId="1" fillId="23" borderId="17" xfId="34" applyNumberFormat="1" applyFont="1" applyFill="1" applyBorder="1" applyAlignment="1">
      <alignment horizontal="justify" vertical="top" wrapText="1"/>
    </xf>
    <xf numFmtId="0" fontId="2" fillId="23" borderId="7" xfId="34" applyFont="1" applyFill="1" applyBorder="1" applyAlignment="1">
      <alignment vertical="top"/>
    </xf>
    <xf numFmtId="0" fontId="2" fillId="23" borderId="0" xfId="34" applyFont="1" applyFill="1" applyAlignment="1">
      <alignment vertical="top"/>
    </xf>
    <xf numFmtId="0" fontId="1" fillId="23" borderId="0" xfId="0" applyFont="1" applyFill="1" applyAlignment="1">
      <alignment vertical="top"/>
    </xf>
    <xf numFmtId="0" fontId="1" fillId="23" borderId="7" xfId="0" applyNumberFormat="1" applyFont="1" applyFill="1" applyBorder="1" applyAlignment="1">
      <alignment horizontal="center" vertical="top" wrapText="1"/>
    </xf>
    <xf numFmtId="166" fontId="1" fillId="23" borderId="17" xfId="34" applyNumberFormat="1" applyFont="1" applyFill="1" applyBorder="1" applyAlignment="1">
      <alignment horizontal="justify" vertical="top" wrapText="1"/>
    </xf>
    <xf numFmtId="0" fontId="2" fillId="23" borderId="7" xfId="34" applyFont="1" applyFill="1" applyBorder="1" applyAlignment="1">
      <alignment horizontal="justify" vertical="top"/>
    </xf>
    <xf numFmtId="172" fontId="39" fillId="23" borderId="7" xfId="38" applyNumberFormat="1" applyFont="1" applyFill="1" applyBorder="1" applyAlignment="1">
      <alignment horizontal="center" vertical="top"/>
    </xf>
    <xf numFmtId="5" fontId="1" fillId="23" borderId="7" xfId="30" applyNumberFormat="1" applyFont="1" applyFill="1" applyBorder="1" applyAlignment="1">
      <alignment horizontal="left" vertical="top" wrapText="1"/>
    </xf>
    <xf numFmtId="169" fontId="1" fillId="23" borderId="7" xfId="0" applyNumberFormat="1" applyFont="1" applyFill="1" applyBorder="1" applyAlignment="1">
      <alignment horizontal="right" vertical="top" wrapText="1"/>
    </xf>
    <xf numFmtId="9" fontId="17" fillId="37" borderId="7" xfId="41" applyNumberFormat="1" applyFont="1" applyFill="1" applyBorder="1" applyAlignment="1">
      <alignment horizontal="center" vertical="center" wrapText="1"/>
    </xf>
    <xf numFmtId="9" fontId="17" fillId="34" borderId="7" xfId="41" applyNumberFormat="1" applyFont="1" applyFill="1" applyBorder="1" applyAlignment="1">
      <alignment horizontal="center" vertical="center" wrapText="1"/>
    </xf>
    <xf numFmtId="9" fontId="40" fillId="32" borderId="7" xfId="41" applyNumberFormat="1" applyFont="1" applyFill="1" applyBorder="1" applyAlignment="1">
      <alignment horizontal="center" vertical="center" wrapText="1"/>
    </xf>
    <xf numFmtId="49" fontId="1" fillId="23" borderId="7" xfId="34" applyNumberFormat="1" applyFont="1" applyFill="1" applyBorder="1" applyAlignment="1">
      <alignment horizontal="right" vertical="top" wrapText="1"/>
    </xf>
    <xf numFmtId="0" fontId="1" fillId="23" borderId="7" xfId="34" applyFont="1" applyFill="1" applyBorder="1" applyAlignment="1">
      <alignment horizontal="right" vertical="top" wrapText="1"/>
    </xf>
    <xf numFmtId="0" fontId="0" fillId="23" borderId="7" xfId="0" applyFill="1" applyBorder="1" applyAlignment="1">
      <alignment horizontal="center" vertical="top"/>
    </xf>
    <xf numFmtId="167" fontId="0" fillId="23" borderId="7" xfId="0" applyNumberFormat="1" applyFill="1" applyBorder="1" applyAlignment="1">
      <alignment vertical="top"/>
    </xf>
    <xf numFmtId="0" fontId="0" fillId="23" borderId="7" xfId="0" applyNumberFormat="1" applyFill="1" applyBorder="1" applyAlignment="1">
      <alignment horizontal="center" vertical="top"/>
    </xf>
    <xf numFmtId="0" fontId="1" fillId="23" borderId="7" xfId="0" applyNumberFormat="1" applyFont="1" applyFill="1" applyBorder="1" applyAlignment="1">
      <alignment vertical="top" wrapText="1"/>
    </xf>
    <xf numFmtId="0" fontId="0" fillId="23" borderId="7" xfId="0" applyFill="1" applyBorder="1" applyAlignment="1">
      <alignment vertical="top"/>
    </xf>
    <xf numFmtId="0" fontId="1" fillId="23" borderId="7" xfId="0" applyFont="1" applyFill="1" applyBorder="1" applyAlignment="1">
      <alignment horizontal="right" vertical="top" wrapText="1"/>
    </xf>
    <xf numFmtId="168" fontId="1" fillId="23" borderId="7" xfId="38" applyNumberFormat="1" applyFont="1" applyFill="1" applyBorder="1" applyAlignment="1" applyProtection="1">
      <alignment horizontal="center" vertical="top" wrapText="1"/>
    </xf>
    <xf numFmtId="0" fontId="15" fillId="23" borderId="17" xfId="34" applyFont="1" applyFill="1" applyBorder="1" applyAlignment="1">
      <alignment horizontal="center" vertical="center"/>
    </xf>
    <xf numFmtId="0" fontId="2" fillId="23" borderId="7" xfId="34" applyFill="1" applyBorder="1" applyAlignment="1">
      <alignment vertical="top"/>
    </xf>
    <xf numFmtId="14" fontId="1" fillId="23" borderId="7" xfId="0" applyNumberFormat="1" applyFont="1" applyFill="1" applyBorder="1" applyAlignment="1">
      <alignment vertical="top"/>
    </xf>
    <xf numFmtId="0" fontId="34" fillId="23" borderId="7" xfId="0" applyFont="1" applyFill="1" applyBorder="1" applyAlignment="1">
      <alignment horizontal="justify" vertical="top"/>
    </xf>
    <xf numFmtId="0" fontId="32" fillId="23" borderId="7" xfId="34" applyFont="1" applyFill="1" applyBorder="1" applyAlignment="1">
      <alignment vertical="center"/>
    </xf>
    <xf numFmtId="0" fontId="32" fillId="23" borderId="0" xfId="34" applyFont="1" applyFill="1" applyAlignment="1">
      <alignment vertical="center"/>
    </xf>
    <xf numFmtId="0" fontId="1" fillId="23" borderId="0" xfId="0" applyFont="1" applyFill="1" applyAlignment="1">
      <alignment vertical="center"/>
    </xf>
    <xf numFmtId="0" fontId="1" fillId="23" borderId="21" xfId="0" applyFont="1" applyFill="1" applyBorder="1" applyAlignment="1">
      <alignment horizontal="center" vertical="top" wrapText="1"/>
    </xf>
    <xf numFmtId="169" fontId="1" fillId="23" borderId="7" xfId="34" applyNumberFormat="1" applyFont="1" applyFill="1" applyBorder="1" applyAlignment="1">
      <alignment horizontal="right" vertical="top" wrapText="1"/>
    </xf>
    <xf numFmtId="0" fontId="15" fillId="23" borderId="21" xfId="34" applyFont="1" applyFill="1" applyBorder="1" applyAlignment="1">
      <alignment horizontal="left" vertical="top" wrapText="1"/>
    </xf>
    <xf numFmtId="0" fontId="15" fillId="23" borderId="7" xfId="0" applyFont="1" applyFill="1" applyBorder="1" applyAlignment="1">
      <alignment horizontal="left" vertical="top" wrapText="1"/>
    </xf>
    <xf numFmtId="170" fontId="1" fillId="23" borderId="7" xfId="33" applyNumberFormat="1" applyFont="1" applyFill="1" applyBorder="1" applyAlignment="1" applyProtection="1">
      <alignment horizontal="right" vertical="top"/>
    </xf>
    <xf numFmtId="0" fontId="1" fillId="23" borderId="21" xfId="34" applyFont="1" applyFill="1" applyBorder="1" applyAlignment="1">
      <alignment horizontal="left" vertical="top" wrapText="1"/>
    </xf>
    <xf numFmtId="3" fontId="1" fillId="23" borderId="7" xfId="34" applyNumberFormat="1" applyFont="1" applyFill="1" applyBorder="1" applyAlignment="1">
      <alignment vertical="top" wrapText="1"/>
    </xf>
    <xf numFmtId="0" fontId="24" fillId="23" borderId="7" xfId="34" applyFont="1" applyFill="1" applyBorder="1" applyAlignment="1">
      <alignment vertical="center"/>
    </xf>
    <xf numFmtId="0" fontId="24" fillId="23" borderId="0" xfId="34" applyFont="1" applyFill="1" applyAlignment="1">
      <alignment vertical="center"/>
    </xf>
    <xf numFmtId="0" fontId="20" fillId="23" borderId="0" xfId="0" applyFont="1" applyFill="1" applyAlignment="1">
      <alignment vertical="center"/>
    </xf>
    <xf numFmtId="168" fontId="1" fillId="23" borderId="7" xfId="30" applyNumberFormat="1" applyFont="1" applyFill="1" applyBorder="1" applyAlignment="1">
      <alignment horizontal="justify" vertical="top" wrapText="1"/>
    </xf>
    <xf numFmtId="0" fontId="32" fillId="23" borderId="7" xfId="34" applyFont="1" applyFill="1" applyBorder="1" applyAlignment="1">
      <alignment horizontal="justify" vertical="top"/>
    </xf>
    <xf numFmtId="0" fontId="32" fillId="23" borderId="7" xfId="0" applyFont="1" applyFill="1" applyBorder="1" applyAlignment="1">
      <alignment horizontal="justify" vertical="top"/>
    </xf>
    <xf numFmtId="14" fontId="1" fillId="23" borderId="17" xfId="0" applyNumberFormat="1" applyFont="1" applyFill="1" applyBorder="1" applyAlignment="1">
      <alignment horizontal="left" vertical="top" wrapText="1"/>
    </xf>
    <xf numFmtId="5" fontId="1" fillId="23" borderId="17" xfId="30" applyNumberFormat="1" applyFont="1" applyFill="1" applyBorder="1" applyAlignment="1">
      <alignment horizontal="left" vertical="top" wrapText="1"/>
    </xf>
    <xf numFmtId="0" fontId="34" fillId="23" borderId="7" xfId="0" applyFont="1" applyFill="1" applyBorder="1" applyAlignment="1">
      <alignment horizontal="justify" vertical="top" wrapText="1"/>
    </xf>
    <xf numFmtId="14" fontId="1" fillId="23" borderId="21" xfId="0" applyNumberFormat="1" applyFont="1" applyFill="1" applyBorder="1" applyAlignment="1">
      <alignment horizontal="left" vertical="top" wrapText="1"/>
    </xf>
    <xf numFmtId="167" fontId="14" fillId="28" borderId="7" xfId="34" applyNumberFormat="1" applyFont="1" applyFill="1" applyBorder="1" applyAlignment="1">
      <alignment horizontal="right" vertical="top" wrapText="1"/>
    </xf>
    <xf numFmtId="0" fontId="1" fillId="0" borderId="0" xfId="0" applyFont="1" applyAlignment="1">
      <alignment vertical="top" wrapText="1"/>
    </xf>
    <xf numFmtId="0" fontId="1" fillId="0" borderId="0" xfId="0" applyFont="1" applyAlignment="1">
      <alignment horizontal="justify"/>
    </xf>
    <xf numFmtId="49" fontId="25" fillId="23" borderId="7" xfId="34" applyNumberFormat="1" applyFont="1" applyFill="1" applyBorder="1" applyAlignment="1">
      <alignment horizontal="justify" vertical="top" wrapText="1"/>
    </xf>
    <xf numFmtId="0" fontId="39" fillId="0" borderId="0" xfId="0" applyFont="1" applyBorder="1" applyAlignment="1">
      <alignment horizontal="center" vertical="center" wrapText="1"/>
    </xf>
    <xf numFmtId="1" fontId="39" fillId="0" borderId="41" xfId="30" applyNumberFormat="1" applyFont="1" applyFill="1" applyBorder="1" applyAlignment="1">
      <alignment horizontal="right" vertical="center" wrapText="1"/>
    </xf>
    <xf numFmtId="1" fontId="39" fillId="0" borderId="53" xfId="30" applyNumberFormat="1" applyFont="1" applyFill="1" applyBorder="1" applyAlignment="1">
      <alignment horizontal="right" vertical="center" wrapText="1"/>
    </xf>
    <xf numFmtId="49" fontId="39" fillId="0" borderId="0" xfId="0" applyNumberFormat="1" applyFont="1" applyBorder="1" applyAlignment="1">
      <alignment horizontal="center" vertical="center" wrapText="1"/>
    </xf>
    <xf numFmtId="14" fontId="39" fillId="0" borderId="0" xfId="0" applyNumberFormat="1" applyFont="1" applyBorder="1" applyAlignment="1">
      <alignment horizontal="center" vertical="center" wrapText="1"/>
    </xf>
    <xf numFmtId="0" fontId="39" fillId="0" borderId="0" xfId="0"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169" fontId="39" fillId="0" borderId="0" xfId="0" applyNumberFormat="1" applyFont="1" applyFill="1" applyBorder="1" applyAlignment="1">
      <alignment horizontal="center" vertical="center" wrapText="1"/>
    </xf>
    <xf numFmtId="0" fontId="39" fillId="39" borderId="0" xfId="0" applyFont="1" applyFill="1" applyBorder="1" applyAlignment="1">
      <alignment horizontal="center" vertical="center" wrapText="1"/>
    </xf>
    <xf numFmtId="168" fontId="39" fillId="39" borderId="0" xfId="30" applyNumberFormat="1" applyFont="1" applyFill="1" applyBorder="1" applyAlignment="1">
      <alignment horizontal="center" vertical="center" wrapText="1"/>
    </xf>
    <xf numFmtId="1" fontId="39" fillId="0" borderId="0" xfId="30" applyNumberFormat="1" applyFont="1" applyFill="1" applyBorder="1" applyAlignment="1">
      <alignment horizontal="right" vertical="center" wrapText="1"/>
    </xf>
    <xf numFmtId="1" fontId="39" fillId="0" borderId="54" xfId="30" applyNumberFormat="1" applyFont="1" applyFill="1" applyBorder="1" applyAlignment="1">
      <alignment horizontal="right" vertical="center" wrapText="1"/>
    </xf>
    <xf numFmtId="0" fontId="17" fillId="40" borderId="50" xfId="0" applyFont="1" applyFill="1" applyBorder="1" applyAlignment="1">
      <alignment horizontal="center" vertical="center" wrapText="1"/>
    </xf>
    <xf numFmtId="14" fontId="17" fillId="40" borderId="50" xfId="0" applyNumberFormat="1" applyFont="1" applyFill="1" applyBorder="1" applyAlignment="1">
      <alignment horizontal="center" vertical="center" wrapText="1"/>
    </xf>
    <xf numFmtId="168" fontId="17" fillId="40" borderId="50" xfId="30" applyNumberFormat="1" applyFont="1" applyFill="1" applyBorder="1" applyAlignment="1">
      <alignment horizontal="center" vertical="center" wrapText="1"/>
    </xf>
    <xf numFmtId="0" fontId="17" fillId="38" borderId="17"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8" borderId="50" xfId="0" applyFont="1" applyFill="1" applyBorder="1" applyAlignment="1" applyProtection="1">
      <alignment horizontal="center" vertical="center" wrapText="1"/>
      <protection locked="0"/>
    </xf>
    <xf numFmtId="1" fontId="17" fillId="46" borderId="50" xfId="30" applyNumberFormat="1" applyFont="1" applyFill="1" applyBorder="1" applyAlignment="1">
      <alignment horizontal="center" vertical="center" wrapText="1"/>
    </xf>
    <xf numFmtId="1" fontId="17" fillId="25" borderId="50" xfId="30" applyNumberFormat="1" applyFont="1" applyFill="1" applyBorder="1" applyAlignment="1">
      <alignment horizontal="center" vertical="center" wrapText="1"/>
    </xf>
    <xf numFmtId="0" fontId="17" fillId="25" borderId="50" xfId="0" applyFont="1" applyFill="1" applyBorder="1" applyAlignment="1">
      <alignment horizontal="center" vertical="center" wrapText="1"/>
    </xf>
    <xf numFmtId="0" fontId="17" fillId="44" borderId="50" xfId="0" applyFont="1" applyFill="1" applyBorder="1" applyAlignment="1">
      <alignment horizontal="center" vertical="center" wrapText="1"/>
    </xf>
    <xf numFmtId="14" fontId="17" fillId="44" borderId="50" xfId="0" applyNumberFormat="1" applyFont="1" applyFill="1" applyBorder="1" applyAlignment="1">
      <alignment horizontal="center" vertical="center" wrapText="1"/>
    </xf>
    <xf numFmtId="49" fontId="17" fillId="40" borderId="50" xfId="0" applyNumberFormat="1" applyFont="1" applyFill="1" applyBorder="1" applyAlignment="1">
      <alignment horizontal="center" vertical="center" wrapText="1"/>
    </xf>
    <xf numFmtId="0" fontId="1" fillId="23" borderId="50"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50" xfId="0" applyFont="1" applyFill="1" applyBorder="1" applyAlignment="1">
      <alignment horizontal="justify" vertical="top" wrapText="1"/>
    </xf>
    <xf numFmtId="0" fontId="1" fillId="23" borderId="50" xfId="0" applyFont="1" applyFill="1" applyBorder="1" applyAlignment="1" applyProtection="1">
      <alignment horizontal="justify" vertical="top"/>
      <protection locked="0"/>
    </xf>
    <xf numFmtId="0" fontId="0" fillId="23" borderId="7" xfId="0" applyFill="1" applyBorder="1" applyAlignment="1">
      <alignment horizontal="justify" vertical="top"/>
    </xf>
    <xf numFmtId="168" fontId="1" fillId="23" borderId="50" xfId="30" applyNumberFormat="1" applyFont="1" applyFill="1" applyBorder="1" applyAlignment="1" applyProtection="1">
      <alignment horizontal="right" vertical="top" wrapText="1"/>
    </xf>
    <xf numFmtId="1" fontId="1" fillId="23" borderId="50" xfId="30" applyNumberFormat="1" applyFont="1" applyFill="1" applyBorder="1" applyAlignment="1">
      <alignment vertical="top"/>
    </xf>
    <xf numFmtId="1" fontId="1" fillId="23" borderId="50" xfId="30" applyNumberFormat="1" applyFont="1" applyFill="1" applyBorder="1" applyAlignment="1" applyProtection="1">
      <alignment horizontal="center" vertical="top" wrapText="1"/>
    </xf>
    <xf numFmtId="0" fontId="1" fillId="23" borderId="50" xfId="0" applyFont="1" applyFill="1" applyBorder="1" applyAlignment="1">
      <alignment vertical="top" wrapText="1"/>
    </xf>
    <xf numFmtId="0" fontId="1" fillId="23" borderId="50" xfId="0" applyFont="1" applyFill="1" applyBorder="1" applyAlignment="1">
      <alignment horizontal="justify" vertical="top"/>
    </xf>
    <xf numFmtId="0" fontId="1" fillId="23" borderId="50" xfId="0" applyNumberFormat="1" applyFont="1" applyFill="1" applyBorder="1" applyAlignment="1">
      <alignment horizontal="justify" vertical="top" wrapText="1"/>
    </xf>
    <xf numFmtId="0" fontId="1" fillId="23" borderId="50" xfId="0" applyFont="1" applyFill="1" applyBorder="1" applyAlignment="1" applyProtection="1">
      <alignment vertical="top" wrapText="1"/>
      <protection locked="0"/>
    </xf>
    <xf numFmtId="0" fontId="1" fillId="23" borderId="50" xfId="0" applyFont="1" applyFill="1" applyBorder="1" applyAlignment="1" applyProtection="1">
      <alignment horizontal="center" vertical="top" wrapText="1"/>
      <protection locked="0"/>
    </xf>
    <xf numFmtId="1" fontId="1" fillId="23" borderId="50" xfId="30" applyNumberFormat="1" applyFont="1" applyFill="1" applyBorder="1" applyAlignment="1" applyProtection="1">
      <alignment horizontal="justify" vertical="top" wrapText="1"/>
    </xf>
    <xf numFmtId="14" fontId="1" fillId="23" borderId="50" xfId="30" applyNumberFormat="1" applyFont="1" applyFill="1" applyBorder="1" applyAlignment="1" applyProtection="1">
      <alignment horizontal="center" vertical="top" wrapText="1"/>
    </xf>
    <xf numFmtId="168" fontId="1" fillId="23" borderId="50" xfId="30" applyNumberFormat="1" applyFont="1" applyFill="1" applyBorder="1" applyAlignment="1" applyProtection="1">
      <alignment horizontal="center" vertical="top" wrapText="1"/>
    </xf>
    <xf numFmtId="1" fontId="1" fillId="23" borderId="50" xfId="30" applyNumberFormat="1" applyFont="1" applyFill="1" applyBorder="1" applyAlignment="1" applyProtection="1">
      <alignment horizontal="right" vertical="top" wrapText="1"/>
    </xf>
    <xf numFmtId="0" fontId="46" fillId="23" borderId="50" xfId="0" applyFont="1" applyFill="1" applyBorder="1" applyAlignment="1">
      <alignment vertical="top" wrapText="1"/>
    </xf>
    <xf numFmtId="0" fontId="1" fillId="23" borderId="50" xfId="0" applyFont="1" applyFill="1" applyBorder="1" applyAlignment="1">
      <alignment horizontal="center" vertical="top" wrapText="1"/>
    </xf>
    <xf numFmtId="0" fontId="1" fillId="23" borderId="50"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4" fontId="39"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0" fontId="1" fillId="23" borderId="0" xfId="0" applyFont="1" applyFill="1" applyBorder="1" applyAlignment="1">
      <alignment vertical="top"/>
    </xf>
    <xf numFmtId="168"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8"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4"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0" fontId="1" fillId="23" borderId="17"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1" fillId="23" borderId="21" xfId="0" applyFont="1" applyFill="1" applyBorder="1" applyAlignment="1">
      <alignment vertical="top" wrapText="1"/>
    </xf>
    <xf numFmtId="0" fontId="47" fillId="23" borderId="7" xfId="42" applyNumberFormat="1" applyFill="1" applyBorder="1" applyAlignment="1">
      <alignment horizontal="right" vertical="top" wrapText="1"/>
    </xf>
    <xf numFmtId="14" fontId="1" fillId="23" borderId="7" xfId="0" applyNumberFormat="1" applyFont="1" applyFill="1" applyBorder="1" applyAlignment="1">
      <alignment horizontal="center" vertical="top"/>
    </xf>
    <xf numFmtId="0" fontId="39" fillId="0" borderId="0" xfId="0" applyFont="1" applyBorder="1" applyAlignment="1">
      <alignment horizontal="center"/>
    </xf>
    <xf numFmtId="0" fontId="39" fillId="23" borderId="0" xfId="0" applyFont="1" applyFill="1" applyBorder="1" applyAlignment="1">
      <alignment horizontal="center"/>
    </xf>
    <xf numFmtId="0" fontId="39" fillId="0" borderId="0" xfId="0" applyFont="1" applyBorder="1" applyAlignment="1">
      <alignment horizontal="justify"/>
    </xf>
    <xf numFmtId="168" fontId="39" fillId="0" borderId="0" xfId="30" applyNumberFormat="1" applyFont="1" applyBorder="1" applyAlignment="1">
      <alignment horizontal="right"/>
    </xf>
    <xf numFmtId="177" fontId="39" fillId="0" borderId="0" xfId="0" applyNumberFormat="1" applyFont="1" applyBorder="1" applyAlignment="1">
      <alignment horizontal="right"/>
    </xf>
    <xf numFmtId="0" fontId="39" fillId="0" borderId="0" xfId="0" applyFont="1" applyBorder="1"/>
    <xf numFmtId="1" fontId="39" fillId="0" borderId="0" xfId="30" applyNumberFormat="1" applyFont="1" applyBorder="1" applyAlignment="1">
      <alignment horizontal="right"/>
    </xf>
    <xf numFmtId="14" fontId="39" fillId="0" borderId="0" xfId="0" applyNumberFormat="1" applyFont="1" applyBorder="1" applyAlignment="1">
      <alignment horizontal="center"/>
    </xf>
    <xf numFmtId="14" fontId="39" fillId="0" borderId="0" xfId="0" applyNumberFormat="1" applyFont="1" applyBorder="1" applyAlignment="1">
      <alignment horizontal="center" vertical="center"/>
    </xf>
    <xf numFmtId="1" fontId="39" fillId="0" borderId="0" xfId="30" applyNumberFormat="1" applyFont="1" applyBorder="1" applyAlignment="1">
      <alignment horizontal="center"/>
    </xf>
    <xf numFmtId="0" fontId="39" fillId="0" borderId="0" xfId="0" applyFont="1" applyBorder="1" applyAlignment="1">
      <alignment horizontal="right"/>
    </xf>
    <xf numFmtId="14" fontId="39" fillId="0" borderId="0" xfId="0" applyNumberFormat="1" applyFont="1" applyBorder="1" applyAlignment="1">
      <alignment horizontal="right"/>
    </xf>
    <xf numFmtId="49" fontId="39" fillId="0" borderId="0" xfId="0" applyNumberFormat="1" applyFont="1" applyBorder="1" applyAlignment="1">
      <alignment horizontal="center"/>
    </xf>
    <xf numFmtId="14" fontId="39" fillId="23" borderId="0" xfId="0" applyNumberFormat="1" applyFont="1" applyFill="1" applyBorder="1" applyAlignment="1">
      <alignment horizontal="center" vertical="center"/>
    </xf>
    <xf numFmtId="0" fontId="39" fillId="0" borderId="0" xfId="0" applyFont="1" applyFill="1" applyBorder="1" applyAlignment="1">
      <alignment horizontal="center"/>
    </xf>
    <xf numFmtId="1" fontId="39" fillId="0" borderId="0" xfId="0" applyNumberFormat="1" applyFont="1" applyFill="1" applyBorder="1" applyAlignment="1">
      <alignment horizontal="center"/>
    </xf>
    <xf numFmtId="169" fontId="39" fillId="0" borderId="0" xfId="0" applyNumberFormat="1" applyFont="1" applyFill="1" applyBorder="1" applyAlignment="1">
      <alignment horizontal="center" vertical="top"/>
    </xf>
    <xf numFmtId="0" fontId="39" fillId="39" borderId="0" xfId="0" applyFont="1" applyFill="1" applyBorder="1"/>
    <xf numFmtId="168" fontId="39" fillId="39" borderId="0" xfId="30" applyNumberFormat="1" applyFont="1" applyFill="1" applyBorder="1"/>
    <xf numFmtId="0" fontId="25" fillId="0" borderId="0" xfId="0" applyFont="1" applyBorder="1" applyAlignment="1">
      <alignment horizontal="center" vertical="center" wrapText="1"/>
    </xf>
    <xf numFmtId="1" fontId="25" fillId="0" borderId="0" xfId="30" applyNumberFormat="1" applyFont="1" applyFill="1" applyBorder="1" applyAlignment="1">
      <alignment horizontal="center" vertical="center" wrapText="1"/>
    </xf>
    <xf numFmtId="1" fontId="25" fillId="0" borderId="0" xfId="30" applyNumberFormat="1" applyFont="1" applyFill="1" applyBorder="1" applyAlignment="1">
      <alignment horizontal="right" vertical="center" wrapText="1"/>
    </xf>
    <xf numFmtId="0" fontId="39" fillId="32" borderId="0" xfId="0" applyFont="1" applyFill="1" applyBorder="1" applyAlignment="1">
      <alignment horizontal="center" vertical="center" wrapText="1"/>
    </xf>
    <xf numFmtId="0" fontId="1" fillId="32" borderId="7" xfId="0" applyFont="1" applyFill="1" applyBorder="1" applyAlignment="1">
      <alignment horizontal="justify" vertical="top" wrapText="1"/>
    </xf>
    <xf numFmtId="0" fontId="14" fillId="32" borderId="7" xfId="0" applyFont="1" applyFill="1" applyBorder="1" applyAlignment="1">
      <alignment vertical="top" wrapText="1"/>
    </xf>
    <xf numFmtId="168" fontId="14" fillId="32" borderId="7" xfId="30" applyNumberFormat="1" applyFont="1" applyFill="1" applyBorder="1" applyAlignment="1">
      <alignment horizontal="right" vertical="top"/>
    </xf>
    <xf numFmtId="0" fontId="2" fillId="23" borderId="7" xfId="34" applyFill="1" applyBorder="1" applyAlignment="1">
      <alignment horizontal="justify" vertical="top" wrapText="1"/>
    </xf>
    <xf numFmtId="3" fontId="1" fillId="23" borderId="0" xfId="0" applyNumberFormat="1" applyFont="1" applyFill="1" applyAlignment="1">
      <alignment vertical="top"/>
    </xf>
    <xf numFmtId="49" fontId="1" fillId="23" borderId="7" xfId="0" applyNumberFormat="1" applyFont="1" applyFill="1" applyBorder="1" applyAlignment="1">
      <alignment horizontal="center" vertical="top" wrapText="1"/>
    </xf>
    <xf numFmtId="174" fontId="1" fillId="23" borderId="7" xfId="0" applyNumberFormat="1" applyFont="1" applyFill="1" applyBorder="1" applyAlignment="1" applyProtection="1">
      <alignment horizontal="justify" vertical="top" wrapText="1"/>
    </xf>
    <xf numFmtId="3" fontId="1" fillId="23" borderId="7" xfId="34" applyNumberFormat="1" applyFont="1" applyFill="1" applyBorder="1" applyAlignment="1">
      <alignment horizontal="left" vertical="top" wrapText="1"/>
    </xf>
    <xf numFmtId="0" fontId="1" fillId="0" borderId="0" xfId="0" applyFont="1" applyAlignment="1">
      <alignment horizontal="justify" vertical="top" wrapText="1"/>
    </xf>
    <xf numFmtId="0" fontId="1" fillId="23" borderId="7" xfId="0" applyFont="1" applyFill="1" applyBorder="1" applyAlignment="1" applyProtection="1">
      <alignment horizontal="justify" vertical="top" wrapText="1"/>
      <protection locked="0"/>
    </xf>
    <xf numFmtId="0" fontId="1" fillId="0" borderId="7" xfId="0" applyFont="1" applyBorder="1" applyAlignment="1">
      <alignment horizontal="justify" vertical="top"/>
    </xf>
    <xf numFmtId="49" fontId="17" fillId="25" borderId="7" xfId="34" applyNumberFormat="1" applyFont="1" applyFill="1" applyBorder="1" applyAlignment="1">
      <alignment horizontal="center" vertical="center" wrapText="1"/>
    </xf>
    <xf numFmtId="166" fontId="17" fillId="47" borderId="7" xfId="34" applyNumberFormat="1" applyFont="1" applyFill="1" applyBorder="1" applyAlignment="1">
      <alignment horizontal="center" vertical="center" wrapText="1"/>
    </xf>
    <xf numFmtId="0" fontId="14" fillId="28" borderId="7" xfId="0" applyFont="1" applyFill="1" applyBorder="1" applyAlignment="1">
      <alignment horizontal="center" vertical="top" wrapText="1"/>
    </xf>
    <xf numFmtId="3" fontId="0" fillId="0" borderId="23" xfId="0" applyNumberFormat="1" applyBorder="1"/>
    <xf numFmtId="172" fontId="39" fillId="0" borderId="7" xfId="38" applyNumberFormat="1" applyFont="1" applyBorder="1" applyAlignment="1">
      <alignment horizontal="right" vertical="top"/>
    </xf>
    <xf numFmtId="167" fontId="0" fillId="23" borderId="7" xfId="0" applyNumberFormat="1" applyFill="1" applyBorder="1" applyAlignment="1">
      <alignment horizontal="right" vertical="top"/>
    </xf>
    <xf numFmtId="168" fontId="1" fillId="23" borderId="7" xfId="38" applyNumberFormat="1" applyFont="1" applyFill="1" applyBorder="1" applyAlignment="1" applyProtection="1">
      <alignment horizontal="right" vertical="top" wrapText="1"/>
    </xf>
    <xf numFmtId="0" fontId="39" fillId="0" borderId="7" xfId="34" applyFont="1" applyFill="1" applyBorder="1" applyAlignment="1">
      <alignment horizontal="justify" vertical="top" wrapText="1"/>
    </xf>
    <xf numFmtId="168" fontId="39" fillId="0" borderId="7" xfId="38" applyNumberFormat="1" applyFont="1" applyFill="1" applyBorder="1" applyAlignment="1">
      <alignment horizontal="justify" vertical="top"/>
    </xf>
    <xf numFmtId="0" fontId="39" fillId="0" borderId="7" xfId="0" applyFont="1" applyBorder="1" applyAlignment="1">
      <alignment vertical="top"/>
    </xf>
    <xf numFmtId="0" fontId="1" fillId="0" borderId="14" xfId="0" applyFont="1" applyBorder="1" applyAlignment="1">
      <alignment horizontal="justify" vertical="top" wrapText="1"/>
    </xf>
    <xf numFmtId="0" fontId="1" fillId="0" borderId="0" xfId="0" applyFont="1" applyBorder="1" applyAlignment="1">
      <alignment horizontal="justify" vertical="top" wrapText="1"/>
    </xf>
    <xf numFmtId="0" fontId="1" fillId="0" borderId="27" xfId="0" applyFont="1" applyBorder="1" applyAlignment="1">
      <alignment horizontal="justify" vertical="top" wrapText="1"/>
    </xf>
    <xf numFmtId="0" fontId="17" fillId="0" borderId="49" xfId="0" applyFont="1" applyBorder="1" applyAlignment="1">
      <alignment horizontal="center"/>
    </xf>
    <xf numFmtId="0" fontId="17" fillId="0" borderId="13" xfId="0" applyFont="1" applyBorder="1" applyAlignment="1">
      <alignment horizontal="center"/>
    </xf>
    <xf numFmtId="0" fontId="17" fillId="0" borderId="48" xfId="0" applyFont="1" applyBorder="1" applyAlignment="1">
      <alignment horizontal="center"/>
    </xf>
    <xf numFmtId="0" fontId="17" fillId="0" borderId="0" xfId="0" applyFont="1" applyBorder="1" applyAlignment="1">
      <alignment horizontal="center"/>
    </xf>
    <xf numFmtId="0" fontId="1" fillId="0" borderId="14" xfId="0" applyFont="1"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1" fillId="0" borderId="7" xfId="0" applyFont="1" applyBorder="1" applyAlignment="1">
      <alignment horizontal="left"/>
    </xf>
    <xf numFmtId="0" fontId="0" fillId="0" borderId="7" xfId="0" applyBorder="1" applyAlignment="1">
      <alignment horizontal="left"/>
    </xf>
    <xf numFmtId="0" fontId="0" fillId="0" borderId="19" xfId="0" applyBorder="1" applyAlignment="1">
      <alignment horizontal="left"/>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7" xfId="0" applyFont="1" applyBorder="1" applyAlignment="1">
      <alignment horizontal="center" vertical="center" wrapText="1"/>
    </xf>
    <xf numFmtId="0" fontId="18" fillId="0" borderId="15" xfId="0" applyFont="1" applyBorder="1" applyAlignment="1">
      <alignment horizontal="left"/>
    </xf>
    <xf numFmtId="0" fontId="18" fillId="0" borderId="16" xfId="0" applyFont="1" applyBorder="1" applyAlignment="1">
      <alignment horizontal="left"/>
    </xf>
    <xf numFmtId="0" fontId="18" fillId="0" borderId="16" xfId="0" applyFont="1" applyBorder="1" applyAlignment="1">
      <alignment horizontal="center"/>
    </xf>
    <xf numFmtId="0" fontId="18" fillId="0" borderId="45" xfId="0" applyFont="1" applyBorder="1" applyAlignment="1">
      <alignment horizontal="left"/>
    </xf>
    <xf numFmtId="0" fontId="17" fillId="38" borderId="7" xfId="0" applyFont="1" applyFill="1" applyBorder="1" applyAlignment="1" applyProtection="1">
      <alignment horizontal="center" vertical="center" wrapText="1"/>
      <protection locked="0"/>
    </xf>
    <xf numFmtId="0" fontId="17" fillId="38" borderId="50" xfId="0" applyFont="1" applyFill="1" applyBorder="1" applyAlignment="1" applyProtection="1">
      <alignment horizontal="center" vertical="center" wrapText="1"/>
      <protection locked="0"/>
    </xf>
    <xf numFmtId="168" fontId="17" fillId="41" borderId="7" xfId="30" applyNumberFormat="1" applyFont="1" applyFill="1" applyBorder="1" applyAlignment="1" applyProtection="1">
      <alignment horizontal="center" vertical="center" wrapText="1"/>
      <protection locked="0"/>
    </xf>
    <xf numFmtId="168" fontId="17" fillId="41" borderId="50" xfId="30" applyNumberFormat="1" applyFont="1" applyFill="1" applyBorder="1" applyAlignment="1" applyProtection="1">
      <alignment horizontal="center" vertical="center" wrapText="1"/>
      <protection locked="0"/>
    </xf>
    <xf numFmtId="0" fontId="17" fillId="38" borderId="7" xfId="0" applyFont="1" applyFill="1" applyBorder="1" applyAlignment="1">
      <alignment horizontal="center" vertical="center" wrapText="1"/>
    </xf>
    <xf numFmtId="0" fontId="39" fillId="0" borderId="7"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8" fillId="38" borderId="7" xfId="0" applyFont="1" applyFill="1" applyBorder="1" applyAlignment="1">
      <alignment horizontal="center" vertical="center" wrapText="1"/>
    </xf>
    <xf numFmtId="0" fontId="25" fillId="0" borderId="7" xfId="0" applyFont="1" applyBorder="1" applyAlignment="1">
      <alignment horizontal="center" vertical="center" wrapText="1"/>
    </xf>
    <xf numFmtId="168" fontId="25" fillId="0" borderId="7" xfId="30" applyNumberFormat="1" applyFont="1" applyBorder="1" applyAlignment="1">
      <alignment horizontal="center" vertical="center" wrapText="1"/>
    </xf>
    <xf numFmtId="0" fontId="17" fillId="38" borderId="7" xfId="0" applyNumberFormat="1" applyFont="1" applyFill="1" applyBorder="1" applyAlignment="1">
      <alignment horizontal="center" vertical="center" textRotation="90" wrapText="1"/>
    </xf>
    <xf numFmtId="0" fontId="17" fillId="38" borderId="50" xfId="0" applyNumberFormat="1" applyFont="1" applyFill="1" applyBorder="1" applyAlignment="1">
      <alignment horizontal="center" vertical="center" textRotation="90" wrapText="1"/>
    </xf>
    <xf numFmtId="0" fontId="17" fillId="41" borderId="7" xfId="0" applyFont="1" applyFill="1" applyBorder="1" applyAlignment="1" applyProtection="1">
      <alignment horizontal="center" vertical="center" wrapText="1"/>
      <protection locked="0"/>
    </xf>
    <xf numFmtId="0" fontId="17" fillId="41" borderId="50" xfId="0" applyFont="1" applyFill="1" applyBorder="1" applyAlignment="1" applyProtection="1">
      <alignment horizontal="center" vertical="center" wrapText="1"/>
      <protection locked="0"/>
    </xf>
    <xf numFmtId="0" fontId="17" fillId="38" borderId="17" xfId="0" applyFont="1" applyFill="1" applyBorder="1" applyAlignment="1">
      <alignment horizontal="center" vertical="center" wrapText="1"/>
    </xf>
    <xf numFmtId="0" fontId="17" fillId="38" borderId="42" xfId="0" applyFont="1" applyFill="1" applyBorder="1" applyAlignment="1">
      <alignment horizontal="center" vertical="center" wrapText="1"/>
    </xf>
    <xf numFmtId="0" fontId="17" fillId="38" borderId="21" xfId="0" applyFont="1" applyFill="1" applyBorder="1" applyAlignment="1">
      <alignment horizontal="center" vertical="center" wrapText="1"/>
    </xf>
    <xf numFmtId="0" fontId="17" fillId="40" borderId="17" xfId="0" applyFont="1" applyFill="1" applyBorder="1" applyAlignment="1">
      <alignment horizontal="center" vertical="center" wrapText="1"/>
    </xf>
    <xf numFmtId="0" fontId="17" fillId="40" borderId="42" xfId="0" applyFont="1" applyFill="1" applyBorder="1" applyAlignment="1">
      <alignment horizontal="center" vertical="center" wrapText="1"/>
    </xf>
    <xf numFmtId="0" fontId="17" fillId="40" borderId="21" xfId="0" applyFont="1" applyFill="1" applyBorder="1" applyAlignment="1">
      <alignment horizontal="center" vertical="center" wrapText="1"/>
    </xf>
    <xf numFmtId="0" fontId="17" fillId="42" borderId="7" xfId="0" applyFont="1" applyFill="1" applyBorder="1" applyAlignment="1" applyProtection="1">
      <alignment horizontal="center" vertical="center" wrapText="1"/>
      <protection locked="0"/>
    </xf>
    <xf numFmtId="0" fontId="17" fillId="42" borderId="50" xfId="0" applyFont="1" applyFill="1" applyBorder="1" applyAlignment="1" applyProtection="1">
      <alignment horizontal="center" vertical="center" wrapText="1"/>
      <protection locked="0"/>
    </xf>
    <xf numFmtId="0" fontId="17" fillId="42" borderId="51" xfId="0" applyFont="1" applyFill="1" applyBorder="1" applyAlignment="1" applyProtection="1">
      <alignment horizontal="center" vertical="center" wrapText="1"/>
      <protection locked="0"/>
    </xf>
    <xf numFmtId="0" fontId="17" fillId="40" borderId="7" xfId="0" applyFont="1" applyFill="1" applyBorder="1" applyAlignment="1">
      <alignment horizontal="center" vertical="center" wrapText="1"/>
    </xf>
    <xf numFmtId="0" fontId="17" fillId="38" borderId="51" xfId="0" applyFont="1" applyFill="1" applyBorder="1" applyAlignment="1" applyProtection="1">
      <alignment horizontal="center" vertical="center" wrapText="1"/>
      <protection locked="0"/>
    </xf>
    <xf numFmtId="174" fontId="17" fillId="43" borderId="50" xfId="0" applyNumberFormat="1" applyFont="1" applyFill="1" applyBorder="1" applyAlignment="1" applyProtection="1">
      <alignment horizontal="center" vertical="center" wrapText="1"/>
      <protection locked="0"/>
    </xf>
    <xf numFmtId="174" fontId="17" fillId="43" borderId="51" xfId="0" applyNumberFormat="1" applyFont="1" applyFill="1" applyBorder="1" applyAlignment="1" applyProtection="1">
      <alignment horizontal="center" vertical="center" wrapText="1"/>
      <protection locked="0"/>
    </xf>
    <xf numFmtId="49" fontId="17" fillId="40" borderId="7" xfId="0" applyNumberFormat="1" applyFont="1" applyFill="1" applyBorder="1" applyAlignment="1">
      <alignment horizontal="center" vertical="center" wrapText="1"/>
    </xf>
    <xf numFmtId="49" fontId="17" fillId="40" borderId="50" xfId="0" applyNumberFormat="1" applyFont="1" applyFill="1" applyBorder="1" applyAlignment="1">
      <alignment horizontal="center" vertical="center" wrapText="1"/>
    </xf>
    <xf numFmtId="0" fontId="17" fillId="44" borderId="7" xfId="0" applyFont="1" applyFill="1" applyBorder="1" applyAlignment="1" applyProtection="1">
      <alignment horizontal="center" vertical="center" wrapText="1"/>
      <protection locked="0"/>
    </xf>
    <xf numFmtId="0" fontId="17" fillId="44" borderId="50" xfId="0" applyFont="1" applyFill="1" applyBorder="1" applyAlignment="1" applyProtection="1">
      <alignment horizontal="center" vertical="center" wrapText="1"/>
      <protection locked="0"/>
    </xf>
    <xf numFmtId="1" fontId="17" fillId="45" borderId="7" xfId="0" applyNumberFormat="1" applyFont="1" applyFill="1" applyBorder="1" applyAlignment="1" applyProtection="1">
      <alignment horizontal="center" vertical="center" wrapText="1"/>
      <protection locked="0"/>
    </xf>
    <xf numFmtId="1" fontId="17" fillId="45" borderId="50" xfId="0" applyNumberFormat="1"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39" fillId="0" borderId="7" xfId="30" applyNumberFormat="1" applyFont="1" applyBorder="1"/>
    <xf numFmtId="0" fontId="17" fillId="39" borderId="7" xfId="0" applyFont="1" applyFill="1" applyBorder="1" applyAlignment="1" applyProtection="1">
      <alignment horizontal="center" vertical="center" textRotation="90" wrapText="1"/>
      <protection locked="0"/>
    </xf>
    <xf numFmtId="0" fontId="17" fillId="39" borderId="50" xfId="0" applyFont="1" applyFill="1" applyBorder="1" applyAlignment="1" applyProtection="1">
      <alignment horizontal="center" vertical="center" textRotation="90" wrapText="1"/>
      <protection locked="0"/>
    </xf>
    <xf numFmtId="4" fontId="41" fillId="36" borderId="50" xfId="0" applyNumberFormat="1" applyFont="1" applyFill="1" applyBorder="1" applyAlignment="1">
      <alignment horizontal="justify" vertical="center" wrapText="1"/>
    </xf>
    <xf numFmtId="4" fontId="41" fillId="36" borderId="52" xfId="0" applyNumberFormat="1" applyFont="1" applyFill="1" applyBorder="1" applyAlignment="1">
      <alignment horizontal="justify" vertical="center" wrapText="1"/>
    </xf>
    <xf numFmtId="0" fontId="36" fillId="34" borderId="48" xfId="0" applyFont="1" applyFill="1" applyBorder="1" applyAlignment="1">
      <alignment horizontal="left"/>
    </xf>
    <xf numFmtId="0" fontId="36" fillId="34" borderId="0" xfId="0" applyFont="1" applyFill="1" applyBorder="1" applyAlignment="1">
      <alignment horizontal="left"/>
    </xf>
    <xf numFmtId="0" fontId="40" fillId="28" borderId="37" xfId="0" applyFont="1" applyFill="1" applyBorder="1" applyAlignment="1">
      <alignment horizontal="left" vertical="top" wrapText="1"/>
    </xf>
    <xf numFmtId="0" fontId="40" fillId="28" borderId="6" xfId="0" applyFont="1" applyFill="1" applyBorder="1" applyAlignment="1">
      <alignment horizontal="left" vertical="top" wrapText="1"/>
    </xf>
    <xf numFmtId="0" fontId="38" fillId="36" borderId="50" xfId="0" applyFont="1" applyFill="1" applyBorder="1" applyAlignment="1">
      <alignment horizontal="justify" vertical="top" wrapText="1"/>
    </xf>
    <xf numFmtId="0" fontId="38" fillId="36" borderId="51" xfId="0" applyFont="1" applyFill="1" applyBorder="1" applyAlignment="1">
      <alignment horizontal="justify" vertical="top" wrapText="1"/>
    </xf>
    <xf numFmtId="0" fontId="38" fillId="36" borderId="52" xfId="0" applyFont="1" applyFill="1" applyBorder="1" applyAlignment="1">
      <alignment horizontal="justify" vertical="top" wrapText="1"/>
    </xf>
    <xf numFmtId="14" fontId="39" fillId="23" borderId="50" xfId="0" applyNumberFormat="1" applyFont="1" applyFill="1" applyBorder="1" applyAlignment="1">
      <alignment horizontal="center" vertical="top"/>
    </xf>
    <xf numFmtId="14" fontId="39" fillId="23" borderId="51" xfId="0" applyNumberFormat="1" applyFont="1" applyFill="1" applyBorder="1" applyAlignment="1">
      <alignment horizontal="center" vertical="top"/>
    </xf>
    <xf numFmtId="14" fontId="39" fillId="23" borderId="52" xfId="0" applyNumberFormat="1" applyFont="1" applyFill="1" applyBorder="1" applyAlignment="1">
      <alignment horizontal="center" vertical="top"/>
    </xf>
    <xf numFmtId="3" fontId="39" fillId="36" borderId="7" xfId="0" applyNumberFormat="1" applyFont="1" applyFill="1" applyBorder="1" applyAlignment="1">
      <alignment horizontal="justify" vertical="top" wrapText="1"/>
    </xf>
    <xf numFmtId="0" fontId="16" fillId="23" borderId="50" xfId="34" applyFont="1" applyFill="1" applyBorder="1" applyAlignment="1">
      <alignment horizontal="justify" vertical="top" wrapText="1"/>
    </xf>
    <xf numFmtId="0" fontId="16" fillId="23" borderId="51" xfId="34" applyFont="1" applyFill="1" applyBorder="1" applyAlignment="1">
      <alignment horizontal="justify" vertical="top" wrapText="1"/>
    </xf>
    <xf numFmtId="0" fontId="16" fillId="23" borderId="52" xfId="34" applyFont="1" applyFill="1" applyBorder="1" applyAlignment="1">
      <alignment horizontal="justify" vertical="top" wrapText="1"/>
    </xf>
    <xf numFmtId="0" fontId="39" fillId="23" borderId="50" xfId="0" applyFont="1" applyFill="1" applyBorder="1" applyAlignment="1">
      <alignment horizontal="justify" vertical="top" wrapText="1"/>
    </xf>
    <xf numFmtId="0" fontId="39" fillId="23" borderId="51" xfId="0" applyFont="1" applyFill="1" applyBorder="1" applyAlignment="1">
      <alignment horizontal="justify" vertical="top" wrapText="1"/>
    </xf>
    <xf numFmtId="3" fontId="39" fillId="23" borderId="7" xfId="0" applyNumberFormat="1" applyFont="1" applyFill="1" applyBorder="1" applyAlignment="1">
      <alignment horizontal="right" vertical="top" wrapText="1"/>
    </xf>
    <xf numFmtId="3" fontId="39" fillId="36" borderId="7" xfId="0" applyNumberFormat="1" applyFont="1" applyFill="1" applyBorder="1" applyAlignment="1">
      <alignment horizontal="right" vertical="top" wrapText="1"/>
    </xf>
    <xf numFmtId="3" fontId="38" fillId="36" borderId="50" xfId="0" applyNumberFormat="1" applyFont="1" applyFill="1" applyBorder="1" applyAlignment="1">
      <alignment horizontal="center" vertical="top" wrapText="1"/>
    </xf>
    <xf numFmtId="3" fontId="38" fillId="36" borderId="51" xfId="0" applyNumberFormat="1" applyFont="1" applyFill="1" applyBorder="1" applyAlignment="1">
      <alignment horizontal="center" vertical="top" wrapText="1"/>
    </xf>
    <xf numFmtId="3" fontId="38" fillId="36" borderId="52" xfId="0" applyNumberFormat="1" applyFont="1" applyFill="1" applyBorder="1" applyAlignment="1">
      <alignment horizontal="center"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Hipervínculo" xfId="42" builtinId="8"/>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14093" cy="116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90" zoomScaleNormal="90" workbookViewId="0">
      <pane ySplit="9" topLeftCell="A10" activePane="bottomLeft" state="frozen"/>
      <selection pane="bottomLeft" activeCell="B12" sqref="B12"/>
    </sheetView>
  </sheetViews>
  <sheetFormatPr baseColWidth="10" defaultRowHeight="12.75" x14ac:dyDescent="0.2"/>
  <cols>
    <col min="1" max="1" width="20.140625" customWidth="1"/>
    <col min="2" max="2" width="28.140625" customWidth="1"/>
    <col min="3" max="3" width="23.28515625" customWidth="1"/>
    <col min="4" max="4" width="17.5703125" bestFit="1" customWidth="1"/>
    <col min="5" max="5" width="13.85546875" bestFit="1" customWidth="1"/>
    <col min="6" max="6" width="18.140625" customWidth="1"/>
    <col min="7" max="7" width="17.140625" customWidth="1"/>
    <col min="8" max="8" width="17.42578125" bestFit="1" customWidth="1"/>
    <col min="9" max="9" width="16.42578125" bestFit="1" customWidth="1"/>
    <col min="10" max="10" width="16.85546875" bestFit="1" customWidth="1"/>
    <col min="11" max="11" width="17.85546875" bestFit="1" customWidth="1"/>
    <col min="12" max="12" width="18.42578125" customWidth="1"/>
  </cols>
  <sheetData>
    <row r="1" spans="1:12" ht="12.75" customHeight="1" x14ac:dyDescent="0.2">
      <c r="A1" s="36"/>
      <c r="B1" s="468"/>
      <c r="C1" s="469"/>
      <c r="D1" s="469"/>
      <c r="E1" s="37"/>
      <c r="F1" s="37"/>
      <c r="G1" s="37"/>
      <c r="H1" s="37"/>
      <c r="I1" s="37"/>
      <c r="J1" s="37"/>
      <c r="K1" s="38"/>
      <c r="L1" s="39"/>
    </row>
    <row r="2" spans="1:12" ht="15" customHeight="1" x14ac:dyDescent="0.2">
      <c r="A2" s="40"/>
      <c r="B2" s="470" t="s">
        <v>256</v>
      </c>
      <c r="C2" s="471"/>
      <c r="D2" s="471"/>
      <c r="E2" s="41"/>
      <c r="F2" s="475" t="s">
        <v>254</v>
      </c>
      <c r="G2" s="476"/>
      <c r="H2" s="476"/>
      <c r="I2" s="476"/>
      <c r="J2" s="476"/>
      <c r="K2" s="477"/>
    </row>
    <row r="3" spans="1:12" ht="15.75" customHeight="1" x14ac:dyDescent="0.2">
      <c r="A3" s="40"/>
      <c r="B3" s="470" t="s">
        <v>292</v>
      </c>
      <c r="C3" s="471"/>
      <c r="D3" s="471"/>
      <c r="E3" s="41"/>
      <c r="F3" s="475" t="s">
        <v>0</v>
      </c>
      <c r="G3" s="476"/>
      <c r="H3" s="476"/>
      <c r="I3" s="476"/>
      <c r="J3" s="476"/>
      <c r="K3" s="477"/>
    </row>
    <row r="4" spans="1:12" ht="15" customHeight="1" x14ac:dyDescent="0.2">
      <c r="A4" s="40"/>
      <c r="B4" s="470" t="s">
        <v>257</v>
      </c>
      <c r="C4" s="471"/>
      <c r="D4" s="471"/>
      <c r="E4" s="41"/>
      <c r="F4" s="475" t="s">
        <v>255</v>
      </c>
      <c r="G4" s="476"/>
      <c r="H4" s="476"/>
      <c r="I4" s="476"/>
      <c r="J4" s="476"/>
      <c r="K4" s="477"/>
    </row>
    <row r="5" spans="1:12" ht="15" customHeight="1" x14ac:dyDescent="0.2">
      <c r="A5" s="40"/>
      <c r="B5" s="41"/>
      <c r="C5" s="41"/>
      <c r="D5" s="41"/>
      <c r="E5" s="41"/>
      <c r="F5" s="475" t="s">
        <v>1</v>
      </c>
      <c r="G5" s="476"/>
      <c r="H5" s="476"/>
      <c r="I5" s="476"/>
      <c r="J5" s="476"/>
      <c r="K5" s="477"/>
    </row>
    <row r="6" spans="1:12" ht="11.25" customHeight="1" x14ac:dyDescent="0.2">
      <c r="A6" s="42"/>
      <c r="B6" s="43"/>
      <c r="C6" s="43"/>
      <c r="D6" s="43"/>
      <c r="E6" s="43"/>
      <c r="F6" s="43"/>
      <c r="G6" s="43"/>
      <c r="H6" s="43"/>
      <c r="I6" s="43"/>
      <c r="J6" s="43"/>
      <c r="K6" s="44"/>
    </row>
    <row r="7" spans="1:12" ht="21" customHeight="1" thickBot="1" x14ac:dyDescent="0.25">
      <c r="A7" s="167" t="s">
        <v>543</v>
      </c>
      <c r="B7" s="168"/>
      <c r="C7" s="168"/>
      <c r="D7" s="168"/>
      <c r="E7" s="168"/>
      <c r="F7" s="168"/>
      <c r="G7" s="168"/>
      <c r="H7" s="168"/>
      <c r="I7" s="168"/>
      <c r="J7" s="168"/>
      <c r="K7" s="169"/>
    </row>
    <row r="8" spans="1:12" ht="96.75" customHeight="1" x14ac:dyDescent="0.2">
      <c r="A8" s="45" t="s">
        <v>258</v>
      </c>
      <c r="B8" s="45" t="s">
        <v>259</v>
      </c>
      <c r="C8" s="45" t="s">
        <v>293</v>
      </c>
      <c r="D8" s="45" t="s">
        <v>260</v>
      </c>
      <c r="E8" s="45" t="s">
        <v>261</v>
      </c>
      <c r="F8" s="165" t="s">
        <v>262</v>
      </c>
      <c r="G8" s="166" t="s">
        <v>263</v>
      </c>
      <c r="H8" s="193" t="s">
        <v>264</v>
      </c>
      <c r="I8" s="166" t="s">
        <v>265</v>
      </c>
      <c r="J8" s="166" t="s">
        <v>540</v>
      </c>
      <c r="K8" s="166" t="s">
        <v>316</v>
      </c>
    </row>
    <row r="9" spans="1:12" s="48" customFormat="1" ht="13.5" thickBot="1" x14ac:dyDescent="0.25">
      <c r="A9" s="46">
        <v>1</v>
      </c>
      <c r="B9" s="46">
        <v>2</v>
      </c>
      <c r="C9" s="46">
        <v>3</v>
      </c>
      <c r="D9" s="46">
        <v>4</v>
      </c>
      <c r="E9" s="46">
        <v>5</v>
      </c>
      <c r="F9" s="46">
        <v>6</v>
      </c>
      <c r="G9" s="46">
        <v>7</v>
      </c>
      <c r="H9" s="46">
        <v>8</v>
      </c>
      <c r="I9" s="46">
        <v>9</v>
      </c>
      <c r="J9" s="47">
        <v>10</v>
      </c>
      <c r="K9" s="46">
        <v>11</v>
      </c>
    </row>
    <row r="10" spans="1:12" s="54" customFormat="1" ht="30.75" customHeight="1" thickBot="1" x14ac:dyDescent="0.25">
      <c r="A10" s="49">
        <v>31102</v>
      </c>
      <c r="B10" s="50" t="s">
        <v>266</v>
      </c>
      <c r="C10" s="51">
        <f t="shared" ref="C10:K10" si="0">SUM(C11:C12)</f>
        <v>580000000</v>
      </c>
      <c r="D10" s="51">
        <f t="shared" si="0"/>
        <v>260293690</v>
      </c>
      <c r="E10" s="51">
        <f t="shared" si="0"/>
        <v>166293690</v>
      </c>
      <c r="F10" s="51">
        <f t="shared" si="0"/>
        <v>94000000</v>
      </c>
      <c r="G10" s="51">
        <f t="shared" si="0"/>
        <v>37560000</v>
      </c>
      <c r="H10" s="51">
        <f t="shared" si="0"/>
        <v>376146310</v>
      </c>
      <c r="I10" s="51">
        <f t="shared" si="0"/>
        <v>282146310</v>
      </c>
      <c r="J10" s="52">
        <f t="shared" si="0"/>
        <v>260146310</v>
      </c>
      <c r="K10" s="53">
        <f t="shared" si="0"/>
        <v>319853690</v>
      </c>
      <c r="L10" s="55"/>
    </row>
    <row r="11" spans="1:12" s="61" customFormat="1" ht="21.75" customHeight="1" x14ac:dyDescent="0.2">
      <c r="A11" s="56">
        <v>311020301</v>
      </c>
      <c r="B11" s="57" t="s">
        <v>97</v>
      </c>
      <c r="C11" s="179">
        <v>500000000</v>
      </c>
      <c r="D11" s="58">
        <f>'PLAN DE ADQUISICIONES 2016'!I30+'PLAN DE ADQUISICIONES 2016'!I35+'PLAN DE ADQUISICIONES 2016'!I43+'PLAN DE ADQUISICIONES 2016'!I62+'PLAN DE ADQUISICIONES 2016'!I63+'PLAN DE ADQUISICIONES 2016'!I79+'PLAN DE ADQUISICIONES 2016'!I108+'PLAN DE ADQUISICIONES 2016'!I109+'PLAN DE ADQUISICIONES 2016'!I110</f>
        <v>260293690</v>
      </c>
      <c r="E11" s="58">
        <f>'PLAN DE ADQUISICIONES 2016'!J30+'PLAN DE ADQUISICIONES 2016'!J35+'PLAN DE ADQUISICIONES 2016'!J43+'PLAN DE ADQUISICIONES 2016'!J62+'PLAN DE ADQUISICIONES 2016'!J63+'PLAN DE ADQUISICIONES 2016'!J79+'PLAN DE ADQUISICIONES 2016'!J108+'PLAN DE ADQUISICIONES 2016'!J109+'PLAN DE ADQUISICIONES 2016'!J110</f>
        <v>166293690</v>
      </c>
      <c r="F11" s="58">
        <f>D11-E11</f>
        <v>94000000</v>
      </c>
      <c r="G11" s="58">
        <f>'ADICIONES A CONTRATOS'!H8</f>
        <v>24000000</v>
      </c>
      <c r="H11" s="58">
        <f>C11-E11-G11</f>
        <v>309706310</v>
      </c>
      <c r="I11" s="58">
        <f>C11-D11-G11</f>
        <v>215706310</v>
      </c>
      <c r="J11" s="59">
        <v>209706310</v>
      </c>
      <c r="K11" s="60">
        <f>C11-J11</f>
        <v>290293690</v>
      </c>
      <c r="L11" s="62"/>
    </row>
    <row r="12" spans="1:12" s="61" customFormat="1" ht="30.75" thickBot="1" x14ac:dyDescent="0.25">
      <c r="A12" s="63">
        <v>3110204</v>
      </c>
      <c r="B12" s="64" t="s">
        <v>267</v>
      </c>
      <c r="C12" s="180">
        <v>80000000</v>
      </c>
      <c r="D12" s="65"/>
      <c r="E12" s="65"/>
      <c r="F12" s="65">
        <f>D12-E12</f>
        <v>0</v>
      </c>
      <c r="G12" s="66">
        <f>'ADICIONES A CONTRATOS'!H7+'ADICIONES A CONTRATOS'!H9</f>
        <v>13560000</v>
      </c>
      <c r="H12" s="65">
        <f>C12-E12-G12</f>
        <v>66440000</v>
      </c>
      <c r="I12" s="65">
        <f>C12-D12-G12</f>
        <v>66440000</v>
      </c>
      <c r="J12" s="67">
        <v>50440000</v>
      </c>
      <c r="K12" s="68">
        <f>C12-J12</f>
        <v>29560000</v>
      </c>
      <c r="L12" s="62"/>
    </row>
    <row r="13" spans="1:12" s="54" customFormat="1" ht="16.5" thickBot="1" x14ac:dyDescent="0.25">
      <c r="A13" s="49">
        <v>312</v>
      </c>
      <c r="B13" s="69" t="s">
        <v>268</v>
      </c>
      <c r="C13" s="70">
        <f t="shared" ref="C13:K13" si="1">SUM(C14:C38)-(C14+C20+C25+C27+C29+C35)</f>
        <v>4884800000</v>
      </c>
      <c r="D13" s="70">
        <f t="shared" si="1"/>
        <v>3719485596</v>
      </c>
      <c r="E13" s="70">
        <f t="shared" si="1"/>
        <v>81969331</v>
      </c>
      <c r="F13" s="70">
        <f t="shared" si="1"/>
        <v>3637516265</v>
      </c>
      <c r="G13" s="70">
        <f t="shared" si="1"/>
        <v>308305681</v>
      </c>
      <c r="H13" s="70">
        <f t="shared" si="1"/>
        <v>4494524988</v>
      </c>
      <c r="I13" s="70">
        <f t="shared" si="1"/>
        <v>857008723</v>
      </c>
      <c r="J13" s="70">
        <f t="shared" si="1"/>
        <v>3032622942</v>
      </c>
      <c r="K13" s="70">
        <f t="shared" si="1"/>
        <v>1852177058</v>
      </c>
    </row>
    <row r="14" spans="1:12" s="54" customFormat="1" ht="16.5" thickBot="1" x14ac:dyDescent="0.25">
      <c r="A14" s="49">
        <v>31201</v>
      </c>
      <c r="B14" s="71" t="s">
        <v>149</v>
      </c>
      <c r="C14" s="70">
        <f t="shared" ref="C14:K14" si="2">SUM(C15:C19)</f>
        <v>832126000</v>
      </c>
      <c r="D14" s="70">
        <f t="shared" si="2"/>
        <v>813271362</v>
      </c>
      <c r="E14" s="70">
        <f t="shared" si="2"/>
        <v>0</v>
      </c>
      <c r="F14" s="70">
        <f t="shared" si="2"/>
        <v>813271362</v>
      </c>
      <c r="G14" s="70">
        <f t="shared" si="2"/>
        <v>700000</v>
      </c>
      <c r="H14" s="70">
        <f t="shared" si="2"/>
        <v>831426000</v>
      </c>
      <c r="I14" s="70">
        <f t="shared" si="2"/>
        <v>18154637.99999997</v>
      </c>
      <c r="J14" s="72">
        <f t="shared" si="2"/>
        <v>565682968</v>
      </c>
      <c r="K14" s="73">
        <f t="shared" si="2"/>
        <v>266443032</v>
      </c>
    </row>
    <row r="15" spans="1:12" s="61" customFormat="1" ht="15" x14ac:dyDescent="0.2">
      <c r="A15" s="63">
        <v>3120101</v>
      </c>
      <c r="B15" s="57" t="s">
        <v>269</v>
      </c>
      <c r="C15" s="170">
        <v>95000000</v>
      </c>
      <c r="D15" s="75">
        <f>'PLAN DE ADQUISICIONES 2016'!I9</f>
        <v>95000000</v>
      </c>
      <c r="E15" s="75">
        <f>'PLAN DE ADQUISICIONES 2016'!J9</f>
        <v>0</v>
      </c>
      <c r="F15" s="75">
        <f>D15-E15</f>
        <v>95000000</v>
      </c>
      <c r="G15" s="75">
        <f>'ADICIONES A CONTRATOS'!H6</f>
        <v>700000</v>
      </c>
      <c r="H15" s="74">
        <f>C15-E15-G15</f>
        <v>94300000</v>
      </c>
      <c r="I15" s="58">
        <f>C15-D15-G15</f>
        <v>-700000</v>
      </c>
      <c r="J15" s="76">
        <v>94300000</v>
      </c>
      <c r="K15" s="77">
        <f>C15-J15</f>
        <v>700000</v>
      </c>
      <c r="L15" s="62"/>
    </row>
    <row r="16" spans="1:12" s="61" customFormat="1" ht="15" x14ac:dyDescent="0.2">
      <c r="A16" s="56">
        <v>3120102</v>
      </c>
      <c r="B16" s="64" t="s">
        <v>193</v>
      </c>
      <c r="C16" s="171">
        <v>187839000</v>
      </c>
      <c r="D16" s="79">
        <f>'PLAN DE ADQUISICIONES 2016'!I54+'PLAN DE ADQUISICIONES 2016'!I57+'PLAN DE ADQUISICIONES 2016'!I70</f>
        <v>148771000</v>
      </c>
      <c r="E16" s="79">
        <f>'PLAN DE ADQUISICIONES 2016'!J54+'PLAN DE ADQUISICIONES 2016'!J57+'PLAN DE ADQUISICIONES 2016'!J70</f>
        <v>0</v>
      </c>
      <c r="F16" s="79">
        <f>D16-E16</f>
        <v>148771000</v>
      </c>
      <c r="G16" s="79"/>
      <c r="H16" s="74">
        <f>C16-E16-G16</f>
        <v>187839000</v>
      </c>
      <c r="I16" s="58">
        <f>C16-D16-G16</f>
        <v>39068000</v>
      </c>
      <c r="J16" s="80">
        <v>148771000</v>
      </c>
      <c r="K16" s="81">
        <f>C16-J16</f>
        <v>39068000</v>
      </c>
      <c r="L16" s="62"/>
    </row>
    <row r="17" spans="1:12" s="61" customFormat="1" ht="30" x14ac:dyDescent="0.2">
      <c r="A17" s="56">
        <v>3120103</v>
      </c>
      <c r="B17" s="64" t="s">
        <v>270</v>
      </c>
      <c r="C17" s="171">
        <v>158860000</v>
      </c>
      <c r="D17" s="79">
        <f>'PLAN DE ADQUISICIONES 2016'!I66+'PLAN DE ADQUISICIONES 2016'!I68+'PLAN DE ADQUISICIONES 2016'!I69</f>
        <v>190347000.00000003</v>
      </c>
      <c r="E17" s="79">
        <f>'PLAN DE ADQUISICIONES 2016'!J66+'PLAN DE ADQUISICIONES 2016'!J68+'PLAN DE ADQUISICIONES 2016'!J69</f>
        <v>0</v>
      </c>
      <c r="F17" s="79">
        <f>D17-E17</f>
        <v>190347000.00000003</v>
      </c>
      <c r="G17" s="79"/>
      <c r="H17" s="79">
        <f>C17-E17-G17</f>
        <v>158860000</v>
      </c>
      <c r="I17" s="58">
        <f>C17-D17-G17</f>
        <v>-31487000.00000003</v>
      </c>
      <c r="J17" s="80">
        <v>18769968</v>
      </c>
      <c r="K17" s="81">
        <f>C17-J17</f>
        <v>140090032</v>
      </c>
      <c r="L17" s="62"/>
    </row>
    <row r="18" spans="1:12" s="61" customFormat="1" ht="15" x14ac:dyDescent="0.2">
      <c r="A18" s="56">
        <v>3120104</v>
      </c>
      <c r="B18" s="64" t="s">
        <v>271</v>
      </c>
      <c r="C18" s="171">
        <v>367927000</v>
      </c>
      <c r="D18" s="79">
        <f>'PLAN DE ADQUISICIONES 2016'!I55+'PLAN DE ADQUISICIONES 2016'!I64+'PLAN DE ADQUISICIONES 2016'!I65</f>
        <v>361153362</v>
      </c>
      <c r="E18" s="79">
        <f>'PLAN DE ADQUISICIONES 2016'!J55+'PLAN DE ADQUISICIONES 2016'!J64+'PLAN DE ADQUISICIONES 2016'!J65</f>
        <v>0</v>
      </c>
      <c r="F18" s="79">
        <f>D18-E18</f>
        <v>361153362</v>
      </c>
      <c r="G18" s="79"/>
      <c r="H18" s="79">
        <f>C18-E18-G18</f>
        <v>367927000</v>
      </c>
      <c r="I18" s="58">
        <f>C18-D18-G18</f>
        <v>6773638</v>
      </c>
      <c r="J18" s="80">
        <v>285842000</v>
      </c>
      <c r="K18" s="81">
        <f>C18-J18</f>
        <v>82085000</v>
      </c>
      <c r="L18" s="62"/>
    </row>
    <row r="19" spans="1:12" s="61" customFormat="1" ht="15.75" thickBot="1" x14ac:dyDescent="0.25">
      <c r="A19" s="82">
        <v>3120105</v>
      </c>
      <c r="B19" s="83" t="s">
        <v>159</v>
      </c>
      <c r="C19" s="84">
        <v>22500000</v>
      </c>
      <c r="D19" s="85">
        <f>'PLAN DE ADQUISICIONES 2016'!I58</f>
        <v>18000000</v>
      </c>
      <c r="E19" s="85">
        <f>'PLAN DE ADQUISICIONES 2016'!J58</f>
        <v>0</v>
      </c>
      <c r="F19" s="79">
        <f>D19-E19</f>
        <v>18000000</v>
      </c>
      <c r="G19" s="79"/>
      <c r="H19" s="79">
        <f>C19-E19-G19</f>
        <v>22500000</v>
      </c>
      <c r="I19" s="58">
        <f>C19-D19-G19</f>
        <v>4500000</v>
      </c>
      <c r="J19" s="86">
        <v>18000000</v>
      </c>
      <c r="K19" s="87">
        <f>C19-J19</f>
        <v>4500000</v>
      </c>
      <c r="L19" s="62"/>
    </row>
    <row r="20" spans="1:12" s="54" customFormat="1" ht="30.75" customHeight="1" thickBot="1" x14ac:dyDescent="0.25">
      <c r="A20" s="49">
        <v>31202</v>
      </c>
      <c r="B20" s="69" t="s">
        <v>272</v>
      </c>
      <c r="C20" s="70">
        <f t="shared" ref="C20:K20" si="3">SUM(C21:C38)-(C25+C27+C29+C35)</f>
        <v>4052674000</v>
      </c>
      <c r="D20" s="70">
        <f t="shared" si="3"/>
        <v>2906214234</v>
      </c>
      <c r="E20" s="70">
        <f t="shared" si="3"/>
        <v>81969331</v>
      </c>
      <c r="F20" s="70">
        <f t="shared" si="3"/>
        <v>2824244903</v>
      </c>
      <c r="G20" s="70">
        <f t="shared" si="3"/>
        <v>307605681</v>
      </c>
      <c r="H20" s="70">
        <f t="shared" si="3"/>
        <v>3663098988</v>
      </c>
      <c r="I20" s="70">
        <f t="shared" si="3"/>
        <v>838854085</v>
      </c>
      <c r="J20" s="70">
        <f t="shared" si="3"/>
        <v>2466939974</v>
      </c>
      <c r="K20" s="70">
        <f t="shared" si="3"/>
        <v>1585734026</v>
      </c>
    </row>
    <row r="21" spans="1:12" s="61" customFormat="1" ht="15" x14ac:dyDescent="0.2">
      <c r="A21" s="63">
        <v>3120201</v>
      </c>
      <c r="B21" s="88" t="s">
        <v>208</v>
      </c>
      <c r="C21" s="170">
        <v>141213000</v>
      </c>
      <c r="D21" s="75">
        <f>'PLAN DE ADQUISICIONES 2016'!I75</f>
        <v>72351180</v>
      </c>
      <c r="E21" s="75">
        <f>'PLAN DE ADQUISICIONES 2016'!J75</f>
        <v>72351180</v>
      </c>
      <c r="F21" s="75">
        <f>D21-E21</f>
        <v>0</v>
      </c>
      <c r="G21" s="164"/>
      <c r="H21" s="75">
        <f>C21-E21-G21</f>
        <v>68861820</v>
      </c>
      <c r="I21" s="58">
        <f>C21-D21-G21</f>
        <v>68861820</v>
      </c>
      <c r="J21" s="76">
        <v>36618820</v>
      </c>
      <c r="K21" s="77">
        <f>C21-J21</f>
        <v>104594180</v>
      </c>
      <c r="L21" s="62"/>
    </row>
    <row r="22" spans="1:12" s="61" customFormat="1" ht="15" x14ac:dyDescent="0.2">
      <c r="A22" s="56">
        <v>3120202</v>
      </c>
      <c r="B22" s="89" t="s">
        <v>273</v>
      </c>
      <c r="C22" s="171">
        <v>30000000</v>
      </c>
      <c r="D22" s="79">
        <f>'PLAN DE ADQUISICIONES 2016'!I7</f>
        <v>30000000</v>
      </c>
      <c r="E22" s="79">
        <f>'PLAN DE ADQUISICIONES 2016'!J7</f>
        <v>0</v>
      </c>
      <c r="F22" s="79">
        <f>D22-E22</f>
        <v>30000000</v>
      </c>
      <c r="G22" s="164"/>
      <c r="H22" s="79">
        <f>C22-E22-G22</f>
        <v>30000000</v>
      </c>
      <c r="I22" s="58">
        <f>C22-D22-G22</f>
        <v>0</v>
      </c>
      <c r="J22" s="80">
        <v>20185877</v>
      </c>
      <c r="K22" s="81">
        <f>C22-J22</f>
        <v>9814123</v>
      </c>
      <c r="L22" s="62"/>
    </row>
    <row r="23" spans="1:12" s="61" customFormat="1" ht="30" x14ac:dyDescent="0.2">
      <c r="A23" s="56">
        <v>3120203</v>
      </c>
      <c r="B23" s="90" t="s">
        <v>196</v>
      </c>
      <c r="C23" s="172">
        <v>224254000</v>
      </c>
      <c r="D23" s="85">
        <f>'PLAN DE ADQUISICIONES 2016'!I71+'PLAN DE ADQUISICIONES 2016'!I72</f>
        <v>61514325</v>
      </c>
      <c r="E23" s="85">
        <f>'PLAN DE ADQUISICIONES 2016'!J71+'PLAN DE ADQUISICIONES 2016'!J72</f>
        <v>0</v>
      </c>
      <c r="F23" s="79">
        <f>D23-E23</f>
        <v>61514325</v>
      </c>
      <c r="G23" s="164"/>
      <c r="H23" s="79">
        <f>C23-E23-G23</f>
        <v>224254000</v>
      </c>
      <c r="I23" s="58">
        <f>C23-D23-G23</f>
        <v>162739675</v>
      </c>
      <c r="J23" s="80">
        <v>162729376</v>
      </c>
      <c r="K23" s="81">
        <f>C23-J23</f>
        <v>61524624</v>
      </c>
      <c r="L23" s="62"/>
    </row>
    <row r="24" spans="1:12" s="61" customFormat="1" ht="15" x14ac:dyDescent="0.2">
      <c r="A24" s="82">
        <v>3120204</v>
      </c>
      <c r="B24" s="90" t="s">
        <v>274</v>
      </c>
      <c r="C24" s="172">
        <v>112262000</v>
      </c>
      <c r="D24" s="85">
        <f>'PLAN DE ADQUISICIONES 2016'!I44+'PLAN DE ADQUISICIONES 2016'!I46+'PLAN DE ADQUISICIONES 2016'!I47+'PLAN DE ADQUISICIONES 2016'!I48+'PLAN DE ADQUISICIONES 2016'!I49+'PLAN DE ADQUISICIONES 2016'!I50+'PLAN DE ADQUISICIONES 2016'!I51+'PLAN DE ADQUISICIONES 2016'!I52+'PLAN DE ADQUISICIONES 2016'!I73</f>
        <v>149818151</v>
      </c>
      <c r="E24" s="85">
        <f>'PLAN DE ADQUISICIONES 2016'!J44+'PLAN DE ADQUISICIONES 2016'!J46+'PLAN DE ADQUISICIONES 2016'!J47+'PLAN DE ADQUISICIONES 2016'!J48+'PLAN DE ADQUISICIONES 2016'!J49+'PLAN DE ADQUISICIONES 2016'!J50+'PLAN DE ADQUISICIONES 2016'!J51+'PLAN DE ADQUISICIONES 2016'!J52+'PLAN DE ADQUISICIONES 2016'!J73</f>
        <v>9618151</v>
      </c>
      <c r="F24" s="79">
        <f>D24-E24</f>
        <v>140200000</v>
      </c>
      <c r="G24" s="79"/>
      <c r="H24" s="79">
        <f>C24-E24-G24</f>
        <v>102643849</v>
      </c>
      <c r="I24" s="58">
        <f>C24-D24-G24</f>
        <v>-37556151</v>
      </c>
      <c r="J24" s="80">
        <v>13389938</v>
      </c>
      <c r="K24" s="81">
        <f>C24-J24</f>
        <v>98872062</v>
      </c>
      <c r="L24" s="62"/>
    </row>
    <row r="25" spans="1:12" s="54" customFormat="1" ht="31.5" x14ac:dyDescent="0.2">
      <c r="A25" s="91">
        <v>3120205</v>
      </c>
      <c r="B25" s="92" t="s">
        <v>275</v>
      </c>
      <c r="C25" s="93">
        <f t="shared" ref="C25:K25" si="4">SUM(C26)</f>
        <v>1668000000</v>
      </c>
      <c r="D25" s="93">
        <f t="shared" si="4"/>
        <v>1238163919</v>
      </c>
      <c r="E25" s="93">
        <f t="shared" si="4"/>
        <v>0</v>
      </c>
      <c r="F25" s="93">
        <f>SUM(F26)</f>
        <v>1238163919</v>
      </c>
      <c r="G25" s="93">
        <f t="shared" si="4"/>
        <v>307605681</v>
      </c>
      <c r="H25" s="93">
        <f t="shared" si="4"/>
        <v>1360394319</v>
      </c>
      <c r="I25" s="94">
        <f t="shared" si="4"/>
        <v>122230400</v>
      </c>
      <c r="J25" s="95">
        <f t="shared" si="4"/>
        <v>955186127</v>
      </c>
      <c r="K25" s="96">
        <f t="shared" si="4"/>
        <v>712813873</v>
      </c>
    </row>
    <row r="26" spans="1:12" s="61" customFormat="1" ht="17.25" customHeight="1" x14ac:dyDescent="0.2">
      <c r="A26" s="63">
        <v>312020501</v>
      </c>
      <c r="B26" s="64" t="s">
        <v>101</v>
      </c>
      <c r="C26" s="172">
        <v>1668000000</v>
      </c>
      <c r="D26" s="85">
        <f>'PLAN DE ADQUISICIONES 2016'!I31+'PLAN DE ADQUISICIONES 2016'!I32+'PLAN DE ADQUISICIONES 2016'!I56+'PLAN DE ADQUISICIONES 2016'!I67+'PLAN DE ADQUISICIONES 2016'!I74+'PLAN DE ADQUISICIONES 2016'!I76+'PLAN DE ADQUISICIONES 2016'!I77+'PLAN DE ADQUISICIONES 2016'!I78</f>
        <v>1238163919</v>
      </c>
      <c r="E26" s="85">
        <f>'PLAN DE ADQUISICIONES 2016'!J31+'PLAN DE ADQUISICIONES 2016'!J32+'PLAN DE ADQUISICIONES 2016'!J56+'PLAN DE ADQUISICIONES 2016'!J67+'PLAN DE ADQUISICIONES 2016'!J74+'PLAN DE ADQUISICIONES 2016'!J76+'PLAN DE ADQUISICIONES 2016'!J77+'PLAN DE ADQUISICIONES 2016'!J78</f>
        <v>0</v>
      </c>
      <c r="F26" s="84">
        <f>D26-E26</f>
        <v>1238163919</v>
      </c>
      <c r="G26" s="84">
        <f>'ADICIONES A CONTRATOS'!H10</f>
        <v>307605681</v>
      </c>
      <c r="H26" s="79">
        <f>C26-E26-G26</f>
        <v>1360394319</v>
      </c>
      <c r="I26" s="58">
        <f>C26-D26-G26</f>
        <v>122230400</v>
      </c>
      <c r="J26" s="97">
        <v>955186127</v>
      </c>
      <c r="K26" s="81">
        <f>C26-J26</f>
        <v>712813873</v>
      </c>
      <c r="L26" s="62"/>
    </row>
    <row r="27" spans="1:12" s="54" customFormat="1" ht="15.75" x14ac:dyDescent="0.2">
      <c r="A27" s="91">
        <v>3120206</v>
      </c>
      <c r="B27" s="92" t="s">
        <v>276</v>
      </c>
      <c r="C27" s="93">
        <f t="shared" ref="C27:K27" si="5">SUM(C28)</f>
        <v>500000000</v>
      </c>
      <c r="D27" s="93">
        <f t="shared" si="5"/>
        <v>400000000</v>
      </c>
      <c r="E27" s="93">
        <f t="shared" si="5"/>
        <v>0</v>
      </c>
      <c r="F27" s="93">
        <f t="shared" si="5"/>
        <v>400000000</v>
      </c>
      <c r="G27" s="93">
        <f t="shared" si="5"/>
        <v>0</v>
      </c>
      <c r="H27" s="93">
        <f t="shared" si="5"/>
        <v>500000000</v>
      </c>
      <c r="I27" s="94">
        <f t="shared" si="5"/>
        <v>100000000</v>
      </c>
      <c r="J27" s="95">
        <f t="shared" si="5"/>
        <v>500000000</v>
      </c>
      <c r="K27" s="96">
        <f t="shared" si="5"/>
        <v>0</v>
      </c>
    </row>
    <row r="28" spans="1:12" s="61" customFormat="1" ht="15.75" customHeight="1" x14ac:dyDescent="0.2">
      <c r="A28" s="56">
        <v>312020601</v>
      </c>
      <c r="B28" s="64" t="s">
        <v>162</v>
      </c>
      <c r="C28" s="172">
        <v>500000000</v>
      </c>
      <c r="D28" s="84">
        <f>'PLAN DE ADQUISICIONES 2016'!I59+'PLAN DE ADQUISICIONES 2016'!I60</f>
        <v>400000000</v>
      </c>
      <c r="E28" s="84">
        <f>'PLAN DE ADQUISICIONES 2016'!J59+'PLAN DE ADQUISICIONES 2016'!J60</f>
        <v>0</v>
      </c>
      <c r="F28" s="79">
        <f>D28-E28</f>
        <v>400000000</v>
      </c>
      <c r="G28" s="84"/>
      <c r="H28" s="79">
        <f>C28-E28-G28</f>
        <v>500000000</v>
      </c>
      <c r="I28" s="58">
        <f>C28-D28-G28</f>
        <v>100000000</v>
      </c>
      <c r="J28" s="97">
        <v>500000000</v>
      </c>
      <c r="K28" s="81">
        <f>C28-J28</f>
        <v>0</v>
      </c>
      <c r="L28" s="62"/>
    </row>
    <row r="29" spans="1:12" s="54" customFormat="1" ht="15.75" x14ac:dyDescent="0.2">
      <c r="A29" s="91">
        <v>3120209</v>
      </c>
      <c r="B29" s="92" t="s">
        <v>277</v>
      </c>
      <c r="C29" s="98">
        <f t="shared" ref="C29:K29" si="6">SUM(C30:C31)</f>
        <v>485000000</v>
      </c>
      <c r="D29" s="98">
        <f t="shared" si="6"/>
        <v>276250000</v>
      </c>
      <c r="E29" s="98">
        <f t="shared" si="6"/>
        <v>0</v>
      </c>
      <c r="F29" s="98">
        <f t="shared" si="6"/>
        <v>276250000</v>
      </c>
      <c r="G29" s="98">
        <f t="shared" si="6"/>
        <v>0</v>
      </c>
      <c r="H29" s="98">
        <f t="shared" si="6"/>
        <v>485000000</v>
      </c>
      <c r="I29" s="98">
        <f t="shared" si="6"/>
        <v>208750000</v>
      </c>
      <c r="J29" s="99">
        <f t="shared" si="6"/>
        <v>318250000</v>
      </c>
      <c r="K29" s="94">
        <f t="shared" si="6"/>
        <v>166750000</v>
      </c>
    </row>
    <row r="30" spans="1:12" s="61" customFormat="1" ht="14.25" customHeight="1" x14ac:dyDescent="0.2">
      <c r="A30" s="56">
        <v>312020901</v>
      </c>
      <c r="B30" s="57" t="s">
        <v>113</v>
      </c>
      <c r="C30" s="170">
        <v>425000000</v>
      </c>
      <c r="D30" s="74">
        <f>'PLAN DE ADQUISICIONES 2016'!I33+'PLAN DE ADQUISICIONES 2016'!I34</f>
        <v>276250000</v>
      </c>
      <c r="E30" s="74">
        <f>'PLAN DE ADQUISICIONES 2016'!J33+'PLAN DE ADQUISICIONES 2016'!J34</f>
        <v>0</v>
      </c>
      <c r="F30" s="79">
        <f>D30-E30</f>
        <v>276250000</v>
      </c>
      <c r="G30" s="79"/>
      <c r="H30" s="79">
        <f>C30-E30-G30</f>
        <v>425000000</v>
      </c>
      <c r="I30" s="58">
        <f>C30-D30-G30</f>
        <v>148750000</v>
      </c>
      <c r="J30" s="100">
        <v>276250000</v>
      </c>
      <c r="K30" s="81">
        <f>C30-J30</f>
        <v>148750000</v>
      </c>
      <c r="L30" s="62"/>
    </row>
    <row r="31" spans="1:12" s="61" customFormat="1" ht="14.25" customHeight="1" x14ac:dyDescent="0.2">
      <c r="A31" s="56">
        <v>312020902</v>
      </c>
      <c r="B31" s="64" t="s">
        <v>110</v>
      </c>
      <c r="C31" s="171">
        <v>60000000</v>
      </c>
      <c r="D31" s="78">
        <v>0</v>
      </c>
      <c r="E31" s="78">
        <v>0</v>
      </c>
      <c r="F31" s="79">
        <f>D31-E31</f>
        <v>0</v>
      </c>
      <c r="G31" s="79"/>
      <c r="H31" s="79">
        <f>C31-E31-G31</f>
        <v>60000000</v>
      </c>
      <c r="I31" s="58">
        <f>C31-D31-G31</f>
        <v>60000000</v>
      </c>
      <c r="J31" s="97">
        <v>42000000</v>
      </c>
      <c r="K31" s="81">
        <f>C31-J31</f>
        <v>18000000</v>
      </c>
      <c r="L31" s="62"/>
    </row>
    <row r="32" spans="1:12" s="61" customFormat="1" ht="14.25" customHeight="1" x14ac:dyDescent="0.2">
      <c r="A32" s="56">
        <v>3120210</v>
      </c>
      <c r="B32" s="64" t="s">
        <v>278</v>
      </c>
      <c r="C32" s="171">
        <v>614327000</v>
      </c>
      <c r="D32" s="78">
        <f>'PLAN DE ADQUISICIONES 2016'!I10+'PLAN DE ADQUISICIONES 2016'!I11+'PLAN DE ADQUISICIONES 2016'!I12+'PLAN DE ADQUISICIONES 2016'!I13+'PLAN DE ADQUISICIONES 2016'!I14+'PLAN DE ADQUISICIONES 2016'!I15+'PLAN DE ADQUISICIONES 2016'!I16+'PLAN DE ADQUISICIONES 2016'!I17+'PLAN DE ADQUISICIONES 2016'!I18+'PLAN DE ADQUISICIONES 2016'!I19+'PLAN DE ADQUISICIONES 2016'!I20</f>
        <v>481484059</v>
      </c>
      <c r="E32" s="78">
        <f>'PLAN DE ADQUISICIONES 2016'!J10+'PLAN DE ADQUISICIONES 2016'!J11+'PLAN DE ADQUISICIONES 2016'!J12+'PLAN DE ADQUISICIONES 2016'!J13+'PLAN DE ADQUISICIONES 2016'!J14+'PLAN DE ADQUISICIONES 2016'!J15+'PLAN DE ADQUISICIONES 2016'!J16+'PLAN DE ADQUISICIONES 2016'!J17+'PLAN DE ADQUISICIONES 2016'!J18+'PLAN DE ADQUISICIONES 2016'!J19+'PLAN DE ADQUISICIONES 2016'!J20</f>
        <v>0</v>
      </c>
      <c r="F32" s="79">
        <f>D32-E32</f>
        <v>481484059</v>
      </c>
      <c r="G32" s="79"/>
      <c r="H32" s="79">
        <f>C32-E32-G32</f>
        <v>614327000</v>
      </c>
      <c r="I32" s="58">
        <f>C32-D32-G32</f>
        <v>132842941</v>
      </c>
      <c r="J32" s="97">
        <v>307292941</v>
      </c>
      <c r="K32" s="81">
        <f>C32-J32</f>
        <v>307034059</v>
      </c>
      <c r="L32" s="62"/>
    </row>
    <row r="33" spans="1:12" s="61" customFormat="1" ht="14.25" customHeight="1" x14ac:dyDescent="0.2">
      <c r="A33" s="56">
        <v>3120211</v>
      </c>
      <c r="B33" s="64" t="s">
        <v>132</v>
      </c>
      <c r="C33" s="78">
        <v>0</v>
      </c>
      <c r="D33" s="78">
        <v>0</v>
      </c>
      <c r="E33" s="78">
        <v>0</v>
      </c>
      <c r="F33" s="79">
        <f>D33-E33</f>
        <v>0</v>
      </c>
      <c r="G33" s="74"/>
      <c r="H33" s="79">
        <f>C33-E33-G33</f>
        <v>0</v>
      </c>
      <c r="I33" s="58">
        <f>C33-D33-G33</f>
        <v>0</v>
      </c>
      <c r="J33" s="97">
        <v>0</v>
      </c>
      <c r="K33" s="81">
        <f>C33-J33</f>
        <v>0</v>
      </c>
      <c r="L33" s="62"/>
    </row>
    <row r="34" spans="1:12" s="61" customFormat="1" ht="18.75" customHeight="1" thickBot="1" x14ac:dyDescent="0.25">
      <c r="A34" s="82">
        <v>3120212</v>
      </c>
      <c r="B34" s="83" t="s">
        <v>69</v>
      </c>
      <c r="C34" s="172">
        <v>166618000</v>
      </c>
      <c r="D34" s="84">
        <f>'PLAN DE ADQUISICIONES 2016'!I21+'PLAN DE ADQUISICIONES 2016'!I22+'PLAN DE ADQUISICIONES 2016'!I23+'PLAN DE ADQUISICIONES 2016'!I24+'PLAN DE ADQUISICIONES 2016'!I25+'PLAN DE ADQUISICIONES 2016'!I26+'PLAN DE ADQUISICIONES 2016'!I27+'PLAN DE ADQUISICIONES 2016'!I28+'PLAN DE ADQUISICIONES 2016'!I29</f>
        <v>116632600</v>
      </c>
      <c r="E34" s="84">
        <f>'PLAN DE ADQUISICIONES 2016'!J21+'PLAN DE ADQUISICIONES 2016'!J22+'PLAN DE ADQUISICIONES 2016'!J23+'PLAN DE ADQUISICIONES 2016'!J24+'PLAN DE ADQUISICIONES 2016'!J25+'PLAN DE ADQUISICIONES 2016'!J26+'PLAN DE ADQUISICIONES 2016'!J27+'PLAN DE ADQUISICIONES 2016'!J28+'PLAN DE ADQUISICIONES 2016'!J29</f>
        <v>0</v>
      </c>
      <c r="F34" s="79">
        <f>D34-E34</f>
        <v>116632600</v>
      </c>
      <c r="G34" s="79"/>
      <c r="H34" s="79">
        <f>C34-E34-G34</f>
        <v>166618000</v>
      </c>
      <c r="I34" s="58">
        <f>C34-D34-G34</f>
        <v>49985400</v>
      </c>
      <c r="J34" s="101">
        <v>64486895</v>
      </c>
      <c r="K34" s="87">
        <f>C34-J34</f>
        <v>102131105</v>
      </c>
      <c r="L34" s="62"/>
    </row>
    <row r="35" spans="1:12" s="54" customFormat="1" ht="35.25" customHeight="1" thickBot="1" x14ac:dyDescent="0.25">
      <c r="A35" s="102">
        <v>3120213</v>
      </c>
      <c r="B35" s="103" t="s">
        <v>279</v>
      </c>
      <c r="C35" s="104">
        <f t="shared" ref="C35:K35" si="7">SUM(C36)</f>
        <v>11000000</v>
      </c>
      <c r="D35" s="104">
        <f t="shared" si="7"/>
        <v>0</v>
      </c>
      <c r="E35" s="104">
        <f t="shared" si="7"/>
        <v>0</v>
      </c>
      <c r="F35" s="104">
        <f t="shared" si="7"/>
        <v>0</v>
      </c>
      <c r="G35" s="104">
        <f t="shared" si="7"/>
        <v>0</v>
      </c>
      <c r="H35" s="104">
        <f t="shared" si="7"/>
        <v>11000000</v>
      </c>
      <c r="I35" s="104">
        <f t="shared" si="7"/>
        <v>11000000</v>
      </c>
      <c r="J35" s="105">
        <f t="shared" si="7"/>
        <v>8800000</v>
      </c>
      <c r="K35" s="106">
        <f t="shared" si="7"/>
        <v>2200000</v>
      </c>
    </row>
    <row r="36" spans="1:12" s="61" customFormat="1" ht="30" x14ac:dyDescent="0.2">
      <c r="A36" s="107">
        <v>312021399</v>
      </c>
      <c r="B36" s="108" t="s">
        <v>279</v>
      </c>
      <c r="C36" s="170">
        <v>11000000</v>
      </c>
      <c r="D36" s="74">
        <v>0</v>
      </c>
      <c r="E36" s="74">
        <v>0</v>
      </c>
      <c r="F36" s="79">
        <f>D36-E36</f>
        <v>0</v>
      </c>
      <c r="G36" s="74"/>
      <c r="H36" s="79">
        <f>C36-E36-G36</f>
        <v>11000000</v>
      </c>
      <c r="I36" s="58">
        <f>C36-D36-G36</f>
        <v>11000000</v>
      </c>
      <c r="J36" s="109">
        <v>8800000</v>
      </c>
      <c r="K36" s="77">
        <f>C36-J36</f>
        <v>2200000</v>
      </c>
      <c r="L36" s="62"/>
    </row>
    <row r="37" spans="1:12" s="61" customFormat="1" ht="18" customHeight="1" x14ac:dyDescent="0.2">
      <c r="A37" s="56">
        <v>3120217</v>
      </c>
      <c r="B37" s="64" t="s">
        <v>136</v>
      </c>
      <c r="C37" s="171">
        <v>100000000</v>
      </c>
      <c r="D37" s="78">
        <f>'PLAN DE ADQUISICIONES 2016'!I45</f>
        <v>80000000</v>
      </c>
      <c r="E37" s="78">
        <f>'PLAN DE ADQUISICIONES 2016'!J45</f>
        <v>0</v>
      </c>
      <c r="F37" s="79">
        <f>D37-E37</f>
        <v>80000000</v>
      </c>
      <c r="G37" s="74"/>
      <c r="H37" s="79">
        <f>C37-E37-G37</f>
        <v>100000000</v>
      </c>
      <c r="I37" s="58">
        <f>C37-D37-G37</f>
        <v>20000000</v>
      </c>
      <c r="J37" s="80">
        <v>80000000</v>
      </c>
      <c r="K37" s="81">
        <f>C37-J37</f>
        <v>20000000</v>
      </c>
      <c r="L37" s="62"/>
    </row>
    <row r="38" spans="1:12" s="61" customFormat="1" ht="18" customHeight="1" thickBot="1" x14ac:dyDescent="0.25">
      <c r="A38" s="82">
        <v>3120218</v>
      </c>
      <c r="B38" s="83" t="s">
        <v>280</v>
      </c>
      <c r="C38" s="172">
        <v>0</v>
      </c>
      <c r="D38" s="85">
        <v>0</v>
      </c>
      <c r="E38" s="85">
        <v>0</v>
      </c>
      <c r="F38" s="79">
        <f>D38-E38</f>
        <v>0</v>
      </c>
      <c r="G38" s="74"/>
      <c r="H38" s="79">
        <f>C38-E38-G38</f>
        <v>0</v>
      </c>
      <c r="I38" s="58">
        <f>C38-D38-G38</f>
        <v>0</v>
      </c>
      <c r="J38" s="86">
        <v>0</v>
      </c>
      <c r="K38" s="87">
        <f>C38-J38</f>
        <v>0</v>
      </c>
      <c r="L38" s="62"/>
    </row>
    <row r="39" spans="1:12" s="54" customFormat="1" ht="30.75" customHeight="1" thickBot="1" x14ac:dyDescent="0.25">
      <c r="A39" s="49">
        <v>31203</v>
      </c>
      <c r="B39" s="69" t="s">
        <v>281</v>
      </c>
      <c r="C39" s="104">
        <f t="shared" ref="C39:K39" si="8">SUM(C40)</f>
        <v>39640000</v>
      </c>
      <c r="D39" s="104">
        <f t="shared" si="8"/>
        <v>0</v>
      </c>
      <c r="E39" s="104">
        <f t="shared" si="8"/>
        <v>0</v>
      </c>
      <c r="F39" s="104">
        <f t="shared" si="8"/>
        <v>0</v>
      </c>
      <c r="G39" s="104">
        <f t="shared" si="8"/>
        <v>0</v>
      </c>
      <c r="H39" s="104">
        <f t="shared" si="8"/>
        <v>39640000</v>
      </c>
      <c r="I39" s="104">
        <f t="shared" si="8"/>
        <v>39640000</v>
      </c>
      <c r="J39" s="105">
        <f t="shared" si="8"/>
        <v>8510000</v>
      </c>
      <c r="K39" s="106">
        <f t="shared" si="8"/>
        <v>31130000</v>
      </c>
    </row>
    <row r="40" spans="1:12" s="61" customFormat="1" ht="30.75" customHeight="1" thickBot="1" x14ac:dyDescent="0.25">
      <c r="A40" s="89">
        <v>3120302</v>
      </c>
      <c r="B40" s="64" t="s">
        <v>541</v>
      </c>
      <c r="C40" s="173">
        <v>39640000</v>
      </c>
      <c r="D40" s="78">
        <v>0</v>
      </c>
      <c r="E40" s="78">
        <v>0</v>
      </c>
      <c r="F40" s="79">
        <f>D40-E40</f>
        <v>0</v>
      </c>
      <c r="G40" s="74"/>
      <c r="H40" s="79">
        <f>C40-E40-G40</f>
        <v>39640000</v>
      </c>
      <c r="I40" s="58">
        <f>C40-D40-G40</f>
        <v>39640000</v>
      </c>
      <c r="J40" s="80">
        <v>8510000</v>
      </c>
      <c r="K40" s="81">
        <f>C40-J40</f>
        <v>31130000</v>
      </c>
    </row>
    <row r="41" spans="1:12" s="54" customFormat="1" ht="16.5" thickBot="1" x14ac:dyDescent="0.25">
      <c r="A41" s="110">
        <v>33</v>
      </c>
      <c r="B41" s="111" t="s">
        <v>282</v>
      </c>
      <c r="C41" s="112">
        <f t="shared" ref="C41:K41" si="9">SUM(C42:C43)</f>
        <v>8111000000</v>
      </c>
      <c r="D41" s="112">
        <f t="shared" si="9"/>
        <v>3168000000</v>
      </c>
      <c r="E41" s="112">
        <f t="shared" si="9"/>
        <v>102900000</v>
      </c>
      <c r="F41" s="113">
        <f t="shared" si="9"/>
        <v>3065100000</v>
      </c>
      <c r="G41" s="113">
        <f t="shared" si="9"/>
        <v>0</v>
      </c>
      <c r="H41" s="113">
        <f t="shared" si="9"/>
        <v>8008100000</v>
      </c>
      <c r="I41" s="113">
        <f t="shared" si="9"/>
        <v>4943000000</v>
      </c>
      <c r="J41" s="114">
        <f t="shared" si="9"/>
        <v>3057100000</v>
      </c>
      <c r="K41" s="115">
        <f t="shared" si="9"/>
        <v>5053900000</v>
      </c>
    </row>
    <row r="42" spans="1:12" s="61" customFormat="1" ht="30" x14ac:dyDescent="0.2">
      <c r="A42" s="116" t="s">
        <v>169</v>
      </c>
      <c r="B42" s="57" t="s">
        <v>283</v>
      </c>
      <c r="C42" s="170">
        <v>1190000000</v>
      </c>
      <c r="D42" s="75">
        <f>'PLAN DE ADQUISICIONES 2016'!I8+'PLAN DE ADQUISICIONES 2016'!I53+'PLAN DE ADQUISICIONES 2016'!I61</f>
        <v>755800000</v>
      </c>
      <c r="E42" s="75">
        <f>'PLAN DE ADQUISICIONES 2016'!J8+'PLAN DE ADQUISICIONES 2016'!J53+'PLAN DE ADQUISICIONES 2016'!J61</f>
        <v>0</v>
      </c>
      <c r="F42" s="79">
        <f>D42-E42</f>
        <v>755800000</v>
      </c>
      <c r="G42" s="74"/>
      <c r="H42" s="79">
        <f>C42-E42-G42</f>
        <v>1190000000</v>
      </c>
      <c r="I42" s="58">
        <f>C42-D42-G42</f>
        <v>434200000</v>
      </c>
      <c r="J42" s="80">
        <v>755800000</v>
      </c>
      <c r="K42" s="81">
        <f>C42-J42</f>
        <v>434200000</v>
      </c>
      <c r="L42" s="62"/>
    </row>
    <row r="43" spans="1:12" s="61" customFormat="1" ht="62.25" customHeight="1" thickBot="1" x14ac:dyDescent="0.25">
      <c r="A43" s="117" t="s">
        <v>118</v>
      </c>
      <c r="B43" s="118" t="s">
        <v>119</v>
      </c>
      <c r="C43" s="177">
        <v>6921000000</v>
      </c>
      <c r="D43" s="119">
        <f>'PLAN DE ADQUISICIONES 2016'!I36+'PLAN DE ADQUISICIONES 2016'!I37+'PLAN DE ADQUISICIONES 2016'!I38+'PLAN DE ADQUISICIONES 2016'!I39+'PLAN DE ADQUISICIONES 2016'!I40+'PLAN DE ADQUISICIONES 2016'!I41+'PLAN DE ADQUISICIONES 2016'!I42+'PLAN DE ADQUISICIONES 2016'!I80+'PLAN DE ADQUISICIONES 2016'!I81+'PLAN DE ADQUISICIONES 2016'!I82+'PLAN DE ADQUISICIONES 2016'!I83+'PLAN DE ADQUISICIONES 2016'!I84+'PLAN DE ADQUISICIONES 2016'!I85+'PLAN DE ADQUISICIONES 2016'!I86+'PLAN DE ADQUISICIONES 2016'!I87+'PLAN DE ADQUISICIONES 2016'!I88+'PLAN DE ADQUISICIONES 2016'!I89+'PLAN DE ADQUISICIONES 2016'!I90+'PLAN DE ADQUISICIONES 2016'!I91+'PLAN DE ADQUISICIONES 2016'!I92+'PLAN DE ADQUISICIONES 2016'!I93+'PLAN DE ADQUISICIONES 2016'!I94+'PLAN DE ADQUISICIONES 2016'!I95+'PLAN DE ADQUISICIONES 2016'!I96+'PLAN DE ADQUISICIONES 2016'!I97+'PLAN DE ADQUISICIONES 2016'!I98+'PLAN DE ADQUISICIONES 2016'!I99+'PLAN DE ADQUISICIONES 2016'!I100+'PLAN DE ADQUISICIONES 2016'!I101+'PLAN DE ADQUISICIONES 2016'!I102+'PLAN DE ADQUISICIONES 2016'!I103+'PLAN DE ADQUISICIONES 2016'!I104+'PLAN DE ADQUISICIONES 2016'!I105+'PLAN DE ADQUISICIONES 2016'!I106+'PLAN DE ADQUISICIONES 2016'!I107</f>
        <v>2412200000</v>
      </c>
      <c r="E43" s="119">
        <f>'PLAN DE ADQUISICIONES 2016'!J36+'PLAN DE ADQUISICIONES 2016'!J37+'PLAN DE ADQUISICIONES 2016'!J38+'PLAN DE ADQUISICIONES 2016'!J39+'PLAN DE ADQUISICIONES 2016'!J40+'PLAN DE ADQUISICIONES 2016'!J41+'PLAN DE ADQUISICIONES 2016'!J42+'PLAN DE ADQUISICIONES 2016'!J80+'PLAN DE ADQUISICIONES 2016'!J81+'PLAN DE ADQUISICIONES 2016'!J82+'PLAN DE ADQUISICIONES 2016'!J83+'PLAN DE ADQUISICIONES 2016'!J84+'PLAN DE ADQUISICIONES 2016'!J85+'PLAN DE ADQUISICIONES 2016'!J86+'PLAN DE ADQUISICIONES 2016'!J87+'PLAN DE ADQUISICIONES 2016'!J88+'PLAN DE ADQUISICIONES 2016'!J89+'PLAN DE ADQUISICIONES 2016'!J90+'PLAN DE ADQUISICIONES 2016'!J91+'PLAN DE ADQUISICIONES 2016'!J92+'PLAN DE ADQUISICIONES 2016'!J93+'PLAN DE ADQUISICIONES 2016'!J94+'PLAN DE ADQUISICIONES 2016'!J95+'PLAN DE ADQUISICIONES 2016'!J96+'PLAN DE ADQUISICIONES 2016'!J97+'PLAN DE ADQUISICIONES 2016'!J98+'PLAN DE ADQUISICIONES 2016'!J99+'PLAN DE ADQUISICIONES 2016'!J100+'PLAN DE ADQUISICIONES 2016'!J101+'PLAN DE ADQUISICIONES 2016'!J102+'PLAN DE ADQUISICIONES 2016'!J103+'PLAN DE ADQUISICIONES 2016'!J104+'PLAN DE ADQUISICIONES 2016'!J105+'PLAN DE ADQUISICIONES 2016'!J106+'PLAN DE ADQUISICIONES 2016'!J107</f>
        <v>102900000</v>
      </c>
      <c r="F43" s="120">
        <f>D43-E43</f>
        <v>2309300000</v>
      </c>
      <c r="G43" s="121"/>
      <c r="H43" s="120">
        <f>C43-E43-G43</f>
        <v>6818100000</v>
      </c>
      <c r="I43" s="122">
        <f>C43-D43-G43</f>
        <v>4508800000</v>
      </c>
      <c r="J43" s="123">
        <v>2301300000</v>
      </c>
      <c r="K43" s="124">
        <f>C43-J43</f>
        <v>4619700000</v>
      </c>
      <c r="L43" s="62"/>
    </row>
    <row r="44" spans="1:12" s="129" customFormat="1" ht="35.25" customHeight="1" thickBot="1" x14ac:dyDescent="0.25">
      <c r="A44" s="125"/>
      <c r="B44" s="126" t="s">
        <v>284</v>
      </c>
      <c r="C44" s="127">
        <f t="shared" ref="C44:K44" si="10">SUM(C10:C43)-(C41+C39+C35+C29+C27+C25+C20+C14+C13+C10)</f>
        <v>13615440000</v>
      </c>
      <c r="D44" s="127">
        <f>SUM(D10:D43)-(D41+D39+D35+D29+D27+D25+D20+D14+D13+D10)</f>
        <v>7147779286</v>
      </c>
      <c r="E44" s="127">
        <f t="shared" si="10"/>
        <v>351163021</v>
      </c>
      <c r="F44" s="127">
        <f t="shared" si="10"/>
        <v>6796616265</v>
      </c>
      <c r="G44" s="127">
        <f t="shared" si="10"/>
        <v>345865681</v>
      </c>
      <c r="H44" s="127">
        <f t="shared" si="10"/>
        <v>12918411298</v>
      </c>
      <c r="I44" s="127">
        <f t="shared" si="10"/>
        <v>6121795033</v>
      </c>
      <c r="J44" s="127">
        <f>SUM(J10:J43)-(J41+J39+J35+J29+J27+J25+J20+J14+J13+J10)</f>
        <v>6358379252</v>
      </c>
      <c r="K44" s="127">
        <f t="shared" si="10"/>
        <v>7257060748</v>
      </c>
      <c r="L44" s="128"/>
    </row>
    <row r="45" spans="1:12" ht="11.25" customHeight="1" x14ac:dyDescent="0.2">
      <c r="A45" s="130"/>
      <c r="B45" s="37"/>
      <c r="C45" s="131"/>
      <c r="D45" s="37"/>
      <c r="E45" s="37"/>
      <c r="F45" s="132"/>
      <c r="G45" s="37"/>
      <c r="H45" s="132"/>
      <c r="I45" s="132"/>
      <c r="J45" s="37"/>
      <c r="K45" s="458"/>
    </row>
    <row r="46" spans="1:12" ht="25.5" x14ac:dyDescent="0.2">
      <c r="A46" s="133"/>
      <c r="B46" s="134"/>
      <c r="C46" s="135" t="s">
        <v>285</v>
      </c>
      <c r="D46" s="136">
        <f>D44</f>
        <v>7147779286</v>
      </c>
      <c r="E46" s="137"/>
      <c r="F46" s="138"/>
      <c r="G46" s="137"/>
      <c r="H46" s="137"/>
      <c r="I46" s="138"/>
      <c r="J46" s="137"/>
      <c r="K46" s="139"/>
      <c r="L46" s="140"/>
    </row>
    <row r="47" spans="1:12" x14ac:dyDescent="0.2">
      <c r="A47" s="133"/>
      <c r="B47" s="134"/>
      <c r="C47" s="141" t="s">
        <v>286</v>
      </c>
      <c r="D47" s="141">
        <f>D46-D48</f>
        <v>3979779286</v>
      </c>
      <c r="E47" s="137"/>
      <c r="F47" s="137"/>
      <c r="G47" s="137"/>
      <c r="H47" s="137"/>
      <c r="I47" s="138"/>
      <c r="J47" s="137"/>
      <c r="K47" s="139"/>
    </row>
    <row r="48" spans="1:12" ht="13.5" thickBot="1" x14ac:dyDescent="0.25">
      <c r="A48" s="142"/>
      <c r="B48" s="143"/>
      <c r="C48" s="144" t="s">
        <v>282</v>
      </c>
      <c r="D48" s="144">
        <f>D41</f>
        <v>3168000000</v>
      </c>
      <c r="E48" s="145"/>
      <c r="F48" s="145"/>
      <c r="G48" s="145"/>
      <c r="H48" s="145"/>
      <c r="I48" s="145"/>
      <c r="J48" s="145"/>
      <c r="K48" s="146"/>
    </row>
    <row r="49" spans="1:12" s="41" customFormat="1" ht="16.5" customHeight="1" x14ac:dyDescent="0.2">
      <c r="A49" s="148"/>
      <c r="B49" s="149"/>
      <c r="C49" s="149"/>
      <c r="D49" s="131"/>
      <c r="E49" s="131"/>
      <c r="F49" s="131"/>
      <c r="G49" s="131"/>
      <c r="H49" s="131"/>
      <c r="I49" s="131"/>
      <c r="J49" s="150"/>
      <c r="K49" s="151"/>
    </row>
    <row r="50" spans="1:12" x14ac:dyDescent="0.2">
      <c r="A50" s="133" t="s">
        <v>287</v>
      </c>
      <c r="B50" s="41"/>
      <c r="C50" s="41"/>
      <c r="D50" s="41"/>
      <c r="E50" s="41"/>
      <c r="F50" s="41"/>
      <c r="G50" s="152"/>
      <c r="H50" s="41"/>
      <c r="I50" s="41"/>
      <c r="J50" s="41"/>
      <c r="K50" s="153"/>
    </row>
    <row r="51" spans="1:12" x14ac:dyDescent="0.2">
      <c r="A51" s="154" t="s">
        <v>542</v>
      </c>
      <c r="B51" s="41"/>
      <c r="C51" s="41"/>
      <c r="D51" s="41"/>
      <c r="E51" s="41"/>
      <c r="F51" s="41"/>
      <c r="G51" s="41"/>
      <c r="H51" s="41"/>
      <c r="I51" s="41"/>
      <c r="J51" s="41"/>
      <c r="K51" s="153"/>
    </row>
    <row r="52" spans="1:12" s="39" customFormat="1" x14ac:dyDescent="0.2">
      <c r="A52" s="472" t="s">
        <v>288</v>
      </c>
      <c r="B52" s="473"/>
      <c r="C52" s="473"/>
      <c r="D52" s="473"/>
      <c r="E52" s="473"/>
      <c r="F52" s="473"/>
      <c r="G52" s="473"/>
      <c r="H52" s="473"/>
      <c r="I52" s="473"/>
      <c r="J52" s="473"/>
      <c r="K52" s="474"/>
    </row>
    <row r="53" spans="1:12" ht="27.75" customHeight="1" x14ac:dyDescent="0.2">
      <c r="A53" s="465" t="s">
        <v>637</v>
      </c>
      <c r="B53" s="466"/>
      <c r="C53" s="466"/>
      <c r="D53" s="466"/>
      <c r="E53" s="466"/>
      <c r="F53" s="466"/>
      <c r="G53" s="466"/>
      <c r="H53" s="466"/>
      <c r="I53" s="466"/>
      <c r="J53" s="466"/>
      <c r="K53" s="467"/>
      <c r="L53" s="147"/>
    </row>
    <row r="54" spans="1:12" ht="13.5" thickBot="1" x14ac:dyDescent="0.25">
      <c r="A54" s="155"/>
      <c r="B54" s="156"/>
      <c r="C54" s="157"/>
      <c r="D54" s="156"/>
      <c r="E54" s="156"/>
      <c r="F54" s="156"/>
      <c r="G54" s="156"/>
      <c r="H54" s="156"/>
      <c r="I54" s="156"/>
      <c r="J54" s="156"/>
      <c r="K54" s="158"/>
      <c r="L54" s="147"/>
    </row>
    <row r="55" spans="1:12" x14ac:dyDescent="0.2">
      <c r="A55" s="148"/>
      <c r="B55" s="37"/>
      <c r="C55" s="37"/>
      <c r="D55" s="37"/>
      <c r="E55" s="37"/>
      <c r="F55" s="37"/>
      <c r="G55" s="37"/>
      <c r="H55" s="37"/>
      <c r="I55" s="37"/>
      <c r="J55" s="37"/>
      <c r="K55" s="37"/>
    </row>
    <row r="56" spans="1:12" x14ac:dyDescent="0.2">
      <c r="A56" s="133"/>
      <c r="B56" s="41"/>
      <c r="C56" s="41"/>
      <c r="D56" s="41"/>
      <c r="E56" s="41"/>
      <c r="F56" s="41"/>
      <c r="G56" s="41"/>
      <c r="H56" s="41"/>
      <c r="I56" s="41"/>
      <c r="J56" s="41"/>
      <c r="K56" s="41"/>
    </row>
    <row r="57" spans="1:12" x14ac:dyDescent="0.2">
      <c r="A57" s="133"/>
      <c r="B57" s="41"/>
      <c r="C57" s="41"/>
      <c r="D57" s="41"/>
      <c r="E57" s="41"/>
      <c r="F57" s="41"/>
      <c r="G57" s="41"/>
      <c r="H57" s="41"/>
      <c r="I57" s="41"/>
      <c r="J57" s="41"/>
      <c r="K57" s="41"/>
    </row>
    <row r="58" spans="1:12" x14ac:dyDescent="0.2">
      <c r="A58" s="133"/>
      <c r="B58" s="159" t="s">
        <v>388</v>
      </c>
      <c r="C58" s="43"/>
      <c r="D58" s="43"/>
      <c r="E58" s="43"/>
      <c r="F58" s="43"/>
      <c r="G58" s="43"/>
      <c r="H58" s="41"/>
      <c r="I58" s="41"/>
      <c r="J58" s="41"/>
      <c r="K58" s="41"/>
    </row>
    <row r="59" spans="1:12" x14ac:dyDescent="0.2">
      <c r="A59" s="133"/>
      <c r="B59" s="160" t="s">
        <v>290</v>
      </c>
      <c r="C59" s="41"/>
      <c r="D59" s="41"/>
      <c r="E59" s="41"/>
      <c r="F59" s="161" t="s">
        <v>291</v>
      </c>
      <c r="G59" s="161"/>
      <c r="H59" s="41"/>
      <c r="I59" s="41"/>
      <c r="J59" s="41"/>
      <c r="K59" s="41"/>
    </row>
    <row r="60" spans="1:12" x14ac:dyDescent="0.2">
      <c r="A60" s="133"/>
      <c r="B60" s="160"/>
      <c r="C60" s="41"/>
      <c r="D60" s="41"/>
      <c r="E60" s="41"/>
      <c r="F60" s="41"/>
      <c r="G60" s="41"/>
      <c r="H60" s="41"/>
      <c r="I60" s="41"/>
      <c r="J60" s="185"/>
      <c r="K60" s="152"/>
    </row>
    <row r="61" spans="1:12" x14ac:dyDescent="0.2">
      <c r="A61" s="186" t="s">
        <v>289</v>
      </c>
      <c r="B61" s="160"/>
      <c r="C61" s="41"/>
      <c r="D61" s="41"/>
      <c r="E61" s="41"/>
      <c r="F61" s="41"/>
      <c r="G61" s="41"/>
      <c r="H61" s="41"/>
      <c r="I61" s="41"/>
      <c r="J61" s="41"/>
      <c r="K61" s="41"/>
    </row>
    <row r="62" spans="1:12" x14ac:dyDescent="0.2">
      <c r="A62" s="162" t="s">
        <v>638</v>
      </c>
      <c r="B62" s="41"/>
      <c r="C62" s="41"/>
      <c r="D62" s="41"/>
      <c r="E62" s="41"/>
      <c r="F62" s="41"/>
      <c r="G62" s="41"/>
      <c r="H62" s="41"/>
      <c r="I62" s="41"/>
      <c r="J62" s="41"/>
      <c r="K62" s="41"/>
    </row>
    <row r="63" spans="1:12" x14ac:dyDescent="0.2">
      <c r="A63" s="133"/>
      <c r="B63" s="41"/>
      <c r="C63" s="41"/>
      <c r="D63" s="41"/>
      <c r="E63" s="41"/>
      <c r="F63" s="41"/>
      <c r="G63" s="41"/>
      <c r="H63" s="41"/>
      <c r="I63" s="41"/>
      <c r="J63" s="41"/>
      <c r="K63" s="41"/>
    </row>
    <row r="64" spans="1:12" ht="15.75" thickBot="1" x14ac:dyDescent="0.25">
      <c r="A64" s="187"/>
      <c r="B64" s="188"/>
      <c r="C64" s="189"/>
      <c r="D64" s="188"/>
      <c r="E64" s="188"/>
      <c r="F64" s="188"/>
      <c r="G64" s="188"/>
      <c r="H64" s="188"/>
      <c r="I64" s="188"/>
      <c r="J64" s="188"/>
      <c r="K64" s="188"/>
    </row>
    <row r="66" spans="3:3" x14ac:dyDescent="0.2">
      <c r="C66" s="163"/>
    </row>
  </sheetData>
  <mergeCells count="10">
    <mergeCell ref="A53:K53"/>
    <mergeCell ref="B1:D1"/>
    <mergeCell ref="B2:D2"/>
    <mergeCell ref="B3:D3"/>
    <mergeCell ref="B4:D4"/>
    <mergeCell ref="A52:K52"/>
    <mergeCell ref="F3:K3"/>
    <mergeCell ref="F2:K2"/>
    <mergeCell ref="F4:K4"/>
    <mergeCell ref="F5:K5"/>
  </mergeCells>
  <pageMargins left="0.70866141732283472" right="0.70866141732283472" top="0.74803149606299213" bottom="0.74803149606299213" header="0.31496062992125984" footer="0.31496062992125984"/>
  <pageSetup scale="55"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A112"/>
  <sheetViews>
    <sheetView showGridLines="0" tabSelected="1" view="pageBreakPreview" zoomScale="90" zoomScaleNormal="85" zoomScaleSheetLayoutView="90" workbookViewId="0">
      <pane ySplit="6" topLeftCell="A7" activePane="bottomLeft" state="frozen"/>
      <selection pane="bottomLeft" activeCell="A5" sqref="A5"/>
    </sheetView>
  </sheetViews>
  <sheetFormatPr baseColWidth="10" defaultColWidth="9.140625" defaultRowHeight="12.75" x14ac:dyDescent="0.2"/>
  <cols>
    <col min="1" max="1" width="6.42578125" style="18" customWidth="1"/>
    <col min="2" max="2" width="18" customWidth="1"/>
    <col min="3" max="3" width="14" style="18" customWidth="1"/>
    <col min="4" max="4" width="14.140625" customWidth="1"/>
    <col min="5" max="5" width="19.140625" style="199" customWidth="1"/>
    <col min="6" max="6" width="20" style="200" customWidth="1"/>
    <col min="7" max="8" width="18.7109375" style="6" customWidth="1"/>
    <col min="9" max="9" width="19" style="201" customWidth="1"/>
    <col min="10" max="10" width="15.5703125" style="191" customWidth="1"/>
    <col min="11" max="11" width="22.140625" style="191" customWidth="1"/>
    <col min="12" max="12" width="13.7109375" style="192" customWidth="1"/>
    <col min="13" max="13" width="11.7109375" style="192" customWidth="1"/>
    <col min="14" max="14" width="9.140625" style="18" customWidth="1"/>
    <col min="15" max="15" width="15.28515625" style="192" customWidth="1"/>
    <col min="16" max="16" width="17.28515625" customWidth="1"/>
    <col min="17" max="17" width="31.28515625" customWidth="1"/>
    <col min="18" max="18" width="49.7109375" customWidth="1"/>
    <col min="19" max="19" width="19.85546875" customWidth="1"/>
    <col min="20" max="20" width="16.28515625" customWidth="1"/>
    <col min="21" max="21" width="17.5703125" customWidth="1"/>
    <col min="22" max="252" width="11.42578125" customWidth="1"/>
  </cols>
  <sheetData>
    <row r="1" spans="1:235" ht="22.5" customHeight="1" x14ac:dyDescent="0.2">
      <c r="A1" s="181"/>
      <c r="B1" s="38"/>
      <c r="C1" s="478" t="s">
        <v>314</v>
      </c>
      <c r="D1" s="479"/>
      <c r="E1" s="479"/>
      <c r="F1" s="479"/>
      <c r="G1" s="479"/>
      <c r="H1" s="479"/>
      <c r="I1" s="479"/>
      <c r="J1" s="479"/>
      <c r="K1" s="479"/>
      <c r="L1" s="479"/>
      <c r="M1" s="479"/>
      <c r="N1" s="479"/>
      <c r="O1" s="479"/>
      <c r="P1" s="479"/>
      <c r="Q1" s="479"/>
      <c r="R1" s="480"/>
    </row>
    <row r="2" spans="1:235" ht="18" customHeight="1" x14ac:dyDescent="0.2">
      <c r="A2" s="182"/>
      <c r="B2" s="153"/>
      <c r="C2" s="481"/>
      <c r="D2" s="482"/>
      <c r="E2" s="482"/>
      <c r="F2" s="482"/>
      <c r="G2" s="482"/>
      <c r="H2" s="482"/>
      <c r="I2" s="482"/>
      <c r="J2" s="482"/>
      <c r="K2" s="482"/>
      <c r="L2" s="482"/>
      <c r="M2" s="482"/>
      <c r="N2" s="482"/>
      <c r="O2" s="482"/>
      <c r="P2" s="482"/>
      <c r="Q2" s="482"/>
      <c r="R2" s="483"/>
    </row>
    <row r="3" spans="1:235" ht="23.25" customHeight="1" x14ac:dyDescent="0.2">
      <c r="A3" s="182"/>
      <c r="B3" s="153"/>
      <c r="C3" s="481"/>
      <c r="D3" s="482"/>
      <c r="E3" s="482"/>
      <c r="F3" s="482"/>
      <c r="G3" s="482"/>
      <c r="H3" s="482"/>
      <c r="I3" s="482"/>
      <c r="J3" s="482"/>
      <c r="K3" s="482"/>
      <c r="L3" s="482"/>
      <c r="M3" s="482"/>
      <c r="N3" s="482"/>
      <c r="O3" s="482"/>
      <c r="P3" s="482"/>
      <c r="Q3" s="482"/>
      <c r="R3" s="483"/>
    </row>
    <row r="4" spans="1:235" ht="24.75" customHeight="1" x14ac:dyDescent="0.2">
      <c r="A4" s="182"/>
      <c r="B4" s="153"/>
      <c r="C4" s="481"/>
      <c r="D4" s="482"/>
      <c r="E4" s="482"/>
      <c r="F4" s="482"/>
      <c r="G4" s="482"/>
      <c r="H4" s="482"/>
      <c r="I4" s="482"/>
      <c r="J4" s="482"/>
      <c r="K4" s="482"/>
      <c r="L4" s="482"/>
      <c r="M4" s="482"/>
      <c r="N4" s="482"/>
      <c r="O4" s="482"/>
      <c r="P4" s="482"/>
      <c r="Q4" s="482"/>
      <c r="R4" s="483"/>
    </row>
    <row r="5" spans="1:235" ht="16.5" customHeight="1" thickBot="1" x14ac:dyDescent="0.3">
      <c r="A5" s="183"/>
      <c r="B5" s="184"/>
      <c r="C5" s="484" t="s">
        <v>550</v>
      </c>
      <c r="D5" s="485"/>
      <c r="E5" s="485"/>
      <c r="F5" s="485"/>
      <c r="G5" s="485"/>
      <c r="H5" s="485"/>
      <c r="I5" s="485"/>
      <c r="J5" s="485"/>
      <c r="K5" s="485"/>
      <c r="L5" s="485"/>
      <c r="M5" s="485"/>
      <c r="N5" s="486"/>
      <c r="O5" s="485"/>
      <c r="P5" s="485"/>
      <c r="Q5" s="485"/>
      <c r="R5" s="487"/>
    </row>
    <row r="6" spans="1:235" ht="116.25" customHeight="1" x14ac:dyDescent="0.25">
      <c r="A6" s="17" t="s">
        <v>173</v>
      </c>
      <c r="B6" s="2" t="s">
        <v>32</v>
      </c>
      <c r="C6" s="2" t="s">
        <v>3</v>
      </c>
      <c r="D6" s="198" t="s">
        <v>4</v>
      </c>
      <c r="E6" s="198" t="s">
        <v>5</v>
      </c>
      <c r="F6" s="455" t="s">
        <v>6</v>
      </c>
      <c r="G6" s="3" t="s">
        <v>7</v>
      </c>
      <c r="H6" s="3" t="s">
        <v>8</v>
      </c>
      <c r="I6" s="456" t="s">
        <v>9</v>
      </c>
      <c r="J6" s="197" t="s">
        <v>332</v>
      </c>
      <c r="K6" s="264" t="s">
        <v>10</v>
      </c>
      <c r="L6" s="4" t="s">
        <v>11</v>
      </c>
      <c r="M6" s="4" t="s">
        <v>12</v>
      </c>
      <c r="N6" s="7" t="s">
        <v>13</v>
      </c>
      <c r="O6" s="4" t="s">
        <v>14</v>
      </c>
      <c r="P6" s="4" t="s">
        <v>15</v>
      </c>
      <c r="Q6" s="5" t="s">
        <v>16</v>
      </c>
      <c r="R6" s="5" t="s">
        <v>17</v>
      </c>
      <c r="S6" s="194" t="s">
        <v>317</v>
      </c>
      <c r="T6" s="194" t="s">
        <v>318</v>
      </c>
      <c r="U6" s="194" t="s">
        <v>319</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row>
    <row r="7" spans="1:235" s="9" customFormat="1" ht="174" customHeight="1" x14ac:dyDescent="0.2">
      <c r="A7" s="27">
        <v>1</v>
      </c>
      <c r="B7" s="22" t="s">
        <v>2</v>
      </c>
      <c r="C7" s="28" t="s">
        <v>18</v>
      </c>
      <c r="D7" s="29" t="s">
        <v>246</v>
      </c>
      <c r="E7" s="316" t="s">
        <v>19</v>
      </c>
      <c r="F7" s="30" t="s">
        <v>20</v>
      </c>
      <c r="G7" s="20" t="s">
        <v>252</v>
      </c>
      <c r="H7" s="15" t="s">
        <v>21</v>
      </c>
      <c r="I7" s="32">
        <v>30000000</v>
      </c>
      <c r="J7" s="32"/>
      <c r="K7" s="10">
        <v>42493</v>
      </c>
      <c r="L7" s="33">
        <v>42595</v>
      </c>
      <c r="M7" s="33">
        <v>42600</v>
      </c>
      <c r="N7" s="11">
        <v>210</v>
      </c>
      <c r="O7" s="33">
        <v>42810</v>
      </c>
      <c r="P7" s="267" t="s">
        <v>22</v>
      </c>
      <c r="Q7" s="31" t="s">
        <v>23</v>
      </c>
      <c r="R7" s="16" t="s">
        <v>24</v>
      </c>
      <c r="S7" s="274" t="s">
        <v>425</v>
      </c>
      <c r="T7" s="195"/>
      <c r="U7" s="195"/>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row>
    <row r="8" spans="1:235" s="9" customFormat="1" ht="199.5" customHeight="1" x14ac:dyDescent="0.2">
      <c r="A8" s="27">
        <f>A7+1</f>
        <v>2</v>
      </c>
      <c r="B8" s="22" t="s">
        <v>2</v>
      </c>
      <c r="C8" s="280" t="s">
        <v>25</v>
      </c>
      <c r="D8" s="15" t="s">
        <v>26</v>
      </c>
      <c r="E8" s="317" t="s">
        <v>27</v>
      </c>
      <c r="F8" s="20" t="s">
        <v>28</v>
      </c>
      <c r="G8" s="267" t="s">
        <v>29</v>
      </c>
      <c r="H8" s="15" t="s">
        <v>30</v>
      </c>
      <c r="I8" s="277">
        <v>64000000</v>
      </c>
      <c r="J8" s="277"/>
      <c r="K8" s="33">
        <v>42500</v>
      </c>
      <c r="L8" s="33">
        <v>42609</v>
      </c>
      <c r="M8" s="33">
        <v>42614</v>
      </c>
      <c r="N8" s="294">
        <v>210</v>
      </c>
      <c r="O8" s="33">
        <v>42824</v>
      </c>
      <c r="P8" s="278" t="s">
        <v>320</v>
      </c>
      <c r="Q8" s="15" t="s">
        <v>334</v>
      </c>
      <c r="R8" s="16" t="s">
        <v>31</v>
      </c>
      <c r="S8" s="274" t="s">
        <v>425</v>
      </c>
      <c r="T8" s="195"/>
      <c r="U8" s="195"/>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row>
    <row r="9" spans="1:235" s="9" customFormat="1" ht="134.25" customHeight="1" x14ac:dyDescent="0.2">
      <c r="A9" s="27">
        <f t="shared" ref="A9:A72" si="0">A8+1</f>
        <v>3</v>
      </c>
      <c r="B9" s="22" t="s">
        <v>108</v>
      </c>
      <c r="C9" s="28">
        <v>31201</v>
      </c>
      <c r="D9" s="29" t="s">
        <v>149</v>
      </c>
      <c r="E9" s="316">
        <v>3120101</v>
      </c>
      <c r="F9" s="30" t="s">
        <v>269</v>
      </c>
      <c r="G9" s="20" t="s">
        <v>29</v>
      </c>
      <c r="H9" s="15" t="s">
        <v>21</v>
      </c>
      <c r="I9" s="32">
        <v>95000000</v>
      </c>
      <c r="J9" s="32"/>
      <c r="K9" s="10">
        <v>42422</v>
      </c>
      <c r="L9" s="33">
        <v>42480</v>
      </c>
      <c r="M9" s="33">
        <v>42488</v>
      </c>
      <c r="N9" s="11">
        <v>240</v>
      </c>
      <c r="O9" s="33">
        <v>42732</v>
      </c>
      <c r="P9" s="267" t="s">
        <v>33</v>
      </c>
      <c r="Q9" s="31" t="s">
        <v>545</v>
      </c>
      <c r="R9" s="16" t="s">
        <v>546</v>
      </c>
      <c r="S9" s="274" t="s">
        <v>417</v>
      </c>
      <c r="T9" s="274" t="s">
        <v>544</v>
      </c>
      <c r="U9" s="274" t="s">
        <v>379</v>
      </c>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row>
    <row r="10" spans="1:235" s="9" customFormat="1" ht="93" customHeight="1" x14ac:dyDescent="0.2">
      <c r="A10" s="27">
        <f t="shared" si="0"/>
        <v>4</v>
      </c>
      <c r="B10" s="22" t="s">
        <v>108</v>
      </c>
      <c r="C10" s="28" t="s">
        <v>18</v>
      </c>
      <c r="D10" s="29" t="s">
        <v>246</v>
      </c>
      <c r="E10" s="316">
        <v>3120210</v>
      </c>
      <c r="F10" s="30" t="s">
        <v>34</v>
      </c>
      <c r="G10" s="20" t="s">
        <v>35</v>
      </c>
      <c r="H10" s="15" t="s">
        <v>36</v>
      </c>
      <c r="I10" s="32">
        <v>30000000</v>
      </c>
      <c r="J10" s="32"/>
      <c r="K10" s="10">
        <v>42489</v>
      </c>
      <c r="L10" s="33">
        <v>42492</v>
      </c>
      <c r="M10" s="33">
        <v>42491</v>
      </c>
      <c r="N10" s="11">
        <v>180</v>
      </c>
      <c r="O10" s="33">
        <v>42675</v>
      </c>
      <c r="P10" s="267" t="s">
        <v>37</v>
      </c>
      <c r="Q10" s="31" t="s">
        <v>38</v>
      </c>
      <c r="R10" s="16" t="s">
        <v>39</v>
      </c>
      <c r="S10" s="274" t="s">
        <v>417</v>
      </c>
      <c r="T10" s="195"/>
      <c r="U10" s="195"/>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row>
    <row r="11" spans="1:235" s="9" customFormat="1" ht="136.5" customHeight="1" x14ac:dyDescent="0.2">
      <c r="A11" s="27">
        <f t="shared" si="0"/>
        <v>5</v>
      </c>
      <c r="B11" s="22" t="s">
        <v>108</v>
      </c>
      <c r="C11" s="28" t="s">
        <v>18</v>
      </c>
      <c r="D11" s="352" t="s">
        <v>436</v>
      </c>
      <c r="E11" s="316">
        <v>3120210</v>
      </c>
      <c r="F11" s="30" t="s">
        <v>34</v>
      </c>
      <c r="G11" s="20" t="s">
        <v>35</v>
      </c>
      <c r="H11" s="15" t="s">
        <v>36</v>
      </c>
      <c r="I11" s="32">
        <v>15000000</v>
      </c>
      <c r="J11" s="32"/>
      <c r="K11" s="10">
        <v>42480</v>
      </c>
      <c r="L11" s="33">
        <v>42503</v>
      </c>
      <c r="M11" s="33">
        <v>42541</v>
      </c>
      <c r="N11" s="11">
        <v>30</v>
      </c>
      <c r="O11" s="33">
        <v>42572</v>
      </c>
      <c r="P11" s="267" t="s">
        <v>40</v>
      </c>
      <c r="Q11" s="31" t="s">
        <v>333</v>
      </c>
      <c r="R11" s="16" t="s">
        <v>41</v>
      </c>
      <c r="S11" s="274" t="s">
        <v>417</v>
      </c>
      <c r="T11" s="195"/>
      <c r="U11" s="195"/>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row>
    <row r="12" spans="1:235" s="9" customFormat="1" ht="115.5" customHeight="1" x14ac:dyDescent="0.2">
      <c r="A12" s="27">
        <f t="shared" si="0"/>
        <v>6</v>
      </c>
      <c r="B12" s="22" t="s">
        <v>108</v>
      </c>
      <c r="C12" s="28" t="s">
        <v>18</v>
      </c>
      <c r="D12" s="29" t="s">
        <v>246</v>
      </c>
      <c r="E12" s="316">
        <v>3120210</v>
      </c>
      <c r="F12" s="30" t="s">
        <v>34</v>
      </c>
      <c r="G12" s="20" t="s">
        <v>252</v>
      </c>
      <c r="H12" s="15" t="s">
        <v>36</v>
      </c>
      <c r="I12" s="32">
        <v>40000000</v>
      </c>
      <c r="J12" s="32"/>
      <c r="K12" s="10">
        <v>42449</v>
      </c>
      <c r="L12" s="33">
        <v>42491</v>
      </c>
      <c r="M12" s="33">
        <v>42675</v>
      </c>
      <c r="N12" s="11">
        <v>180</v>
      </c>
      <c r="O12" s="33">
        <v>42705</v>
      </c>
      <c r="P12" s="267" t="s">
        <v>42</v>
      </c>
      <c r="Q12" s="31" t="s">
        <v>43</v>
      </c>
      <c r="R12" s="16" t="s">
        <v>44</v>
      </c>
      <c r="S12" s="274" t="s">
        <v>417</v>
      </c>
      <c r="T12" s="195"/>
      <c r="U12" s="195"/>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row>
    <row r="13" spans="1:235" s="9" customFormat="1" ht="100.5" customHeight="1" x14ac:dyDescent="0.2">
      <c r="A13" s="27">
        <f t="shared" si="0"/>
        <v>7</v>
      </c>
      <c r="B13" s="22" t="s">
        <v>108</v>
      </c>
      <c r="C13" s="28" t="s">
        <v>18</v>
      </c>
      <c r="D13" s="29" t="s">
        <v>246</v>
      </c>
      <c r="E13" s="316">
        <v>3120210</v>
      </c>
      <c r="F13" s="30" t="s">
        <v>34</v>
      </c>
      <c r="G13" s="20" t="s">
        <v>35</v>
      </c>
      <c r="H13" s="15" t="s">
        <v>36</v>
      </c>
      <c r="I13" s="32">
        <v>7000000</v>
      </c>
      <c r="J13" s="32"/>
      <c r="K13" s="10">
        <v>42449</v>
      </c>
      <c r="L13" s="33">
        <v>42522</v>
      </c>
      <c r="M13" s="33">
        <v>42675</v>
      </c>
      <c r="N13" s="11">
        <v>150</v>
      </c>
      <c r="O13" s="33">
        <v>42705</v>
      </c>
      <c r="P13" s="267" t="s">
        <v>45</v>
      </c>
      <c r="Q13" s="31" t="s">
        <v>46</v>
      </c>
      <c r="R13" s="16" t="s">
        <v>47</v>
      </c>
      <c r="S13" s="274" t="s">
        <v>417</v>
      </c>
      <c r="T13" s="195"/>
      <c r="U13" s="195"/>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row>
    <row r="14" spans="1:235" s="9" customFormat="1" ht="105.75" customHeight="1" x14ac:dyDescent="0.2">
      <c r="A14" s="27">
        <f t="shared" si="0"/>
        <v>8</v>
      </c>
      <c r="B14" s="22" t="s">
        <v>108</v>
      </c>
      <c r="C14" s="28" t="s">
        <v>18</v>
      </c>
      <c r="D14" s="29" t="s">
        <v>246</v>
      </c>
      <c r="E14" s="316">
        <v>3120210</v>
      </c>
      <c r="F14" s="30" t="s">
        <v>34</v>
      </c>
      <c r="G14" s="20" t="s">
        <v>35</v>
      </c>
      <c r="H14" s="15" t="s">
        <v>36</v>
      </c>
      <c r="I14" s="32">
        <v>7000000</v>
      </c>
      <c r="J14" s="32"/>
      <c r="K14" s="10">
        <v>42449</v>
      </c>
      <c r="L14" s="33">
        <v>42522</v>
      </c>
      <c r="M14" s="33">
        <v>42675</v>
      </c>
      <c r="N14" s="11">
        <v>150</v>
      </c>
      <c r="O14" s="33">
        <v>42705</v>
      </c>
      <c r="P14" s="267" t="s">
        <v>48</v>
      </c>
      <c r="Q14" s="31" t="s">
        <v>49</v>
      </c>
      <c r="R14" s="16" t="s">
        <v>50</v>
      </c>
      <c r="S14" s="274" t="s">
        <v>417</v>
      </c>
      <c r="T14" s="195"/>
      <c r="U14" s="195"/>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row>
    <row r="15" spans="1:235" s="9" customFormat="1" ht="51" customHeight="1" x14ac:dyDescent="0.2">
      <c r="A15" s="27">
        <f t="shared" si="0"/>
        <v>9</v>
      </c>
      <c r="B15" s="22" t="s">
        <v>108</v>
      </c>
      <c r="C15" s="28" t="s">
        <v>18</v>
      </c>
      <c r="D15" s="29" t="s">
        <v>246</v>
      </c>
      <c r="E15" s="316">
        <v>3120210</v>
      </c>
      <c r="F15" s="30" t="s">
        <v>34</v>
      </c>
      <c r="G15" s="20" t="s">
        <v>35</v>
      </c>
      <c r="H15" s="15" t="s">
        <v>36</v>
      </c>
      <c r="I15" s="32">
        <v>30000000</v>
      </c>
      <c r="J15" s="32"/>
      <c r="K15" s="10">
        <v>42536</v>
      </c>
      <c r="L15" s="33">
        <v>42618</v>
      </c>
      <c r="M15" s="33">
        <v>42618</v>
      </c>
      <c r="N15" s="11">
        <v>8</v>
      </c>
      <c r="O15" s="33">
        <v>42626</v>
      </c>
      <c r="P15" s="267" t="s">
        <v>51</v>
      </c>
      <c r="Q15" s="31" t="s">
        <v>52</v>
      </c>
      <c r="R15" s="16" t="s">
        <v>53</v>
      </c>
      <c r="S15" s="274" t="s">
        <v>417</v>
      </c>
      <c r="T15" s="195"/>
      <c r="U15" s="195"/>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row>
    <row r="16" spans="1:235" s="9" customFormat="1" ht="89.25" customHeight="1" x14ac:dyDescent="0.2">
      <c r="A16" s="27">
        <f t="shared" si="0"/>
        <v>10</v>
      </c>
      <c r="B16" s="22" t="s">
        <v>108</v>
      </c>
      <c r="C16" s="28" t="s">
        <v>18</v>
      </c>
      <c r="D16" s="29" t="s">
        <v>246</v>
      </c>
      <c r="E16" s="316">
        <v>3120210</v>
      </c>
      <c r="F16" s="30" t="s">
        <v>34</v>
      </c>
      <c r="G16" s="20" t="s">
        <v>35</v>
      </c>
      <c r="H16" s="15" t="s">
        <v>36</v>
      </c>
      <c r="I16" s="32">
        <v>15000000</v>
      </c>
      <c r="J16" s="32"/>
      <c r="K16" s="10">
        <v>42522</v>
      </c>
      <c r="L16" s="33">
        <v>42522</v>
      </c>
      <c r="M16" s="33">
        <v>42522</v>
      </c>
      <c r="N16" s="11">
        <v>120</v>
      </c>
      <c r="O16" s="33">
        <v>42644</v>
      </c>
      <c r="P16" s="267" t="s">
        <v>54</v>
      </c>
      <c r="Q16" s="31" t="s">
        <v>55</v>
      </c>
      <c r="R16" s="16" t="s">
        <v>56</v>
      </c>
      <c r="S16" s="274" t="s">
        <v>417</v>
      </c>
      <c r="T16" s="195"/>
      <c r="U16" s="195"/>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row>
    <row r="17" spans="1:235" s="9" customFormat="1" ht="92.25" customHeight="1" x14ac:dyDescent="0.2">
      <c r="A17" s="27">
        <f t="shared" si="0"/>
        <v>11</v>
      </c>
      <c r="B17" s="22" t="s">
        <v>108</v>
      </c>
      <c r="C17" s="28" t="s">
        <v>18</v>
      </c>
      <c r="D17" s="29" t="s">
        <v>246</v>
      </c>
      <c r="E17" s="316" t="s">
        <v>549</v>
      </c>
      <c r="F17" s="30" t="s">
        <v>34</v>
      </c>
      <c r="G17" s="20" t="s">
        <v>252</v>
      </c>
      <c r="H17" s="15" t="s">
        <v>36</v>
      </c>
      <c r="I17" s="32">
        <f>145000000+14596059</f>
        <v>159596059</v>
      </c>
      <c r="J17" s="32"/>
      <c r="K17" s="10">
        <v>42408</v>
      </c>
      <c r="L17" s="33">
        <v>42485</v>
      </c>
      <c r="M17" s="33">
        <v>42485</v>
      </c>
      <c r="N17" s="11">
        <v>270</v>
      </c>
      <c r="O17" s="33">
        <v>42719</v>
      </c>
      <c r="P17" s="267" t="s">
        <v>57</v>
      </c>
      <c r="Q17" s="351" t="s">
        <v>429</v>
      </c>
      <c r="R17" s="16" t="s">
        <v>430</v>
      </c>
      <c r="S17" s="274" t="s">
        <v>417</v>
      </c>
      <c r="T17" s="274" t="s">
        <v>378</v>
      </c>
      <c r="U17" s="274" t="s">
        <v>379</v>
      </c>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row>
    <row r="18" spans="1:235" s="9" customFormat="1" ht="178.5" customHeight="1" x14ac:dyDescent="0.2">
      <c r="A18" s="27">
        <f t="shared" si="0"/>
        <v>12</v>
      </c>
      <c r="B18" s="22" t="s">
        <v>108</v>
      </c>
      <c r="C18" s="28" t="s">
        <v>18</v>
      </c>
      <c r="D18" s="29" t="s">
        <v>246</v>
      </c>
      <c r="E18" s="316">
        <v>3120210</v>
      </c>
      <c r="F18" s="30" t="s">
        <v>34</v>
      </c>
      <c r="G18" s="20" t="s">
        <v>252</v>
      </c>
      <c r="H18" s="15" t="s">
        <v>30</v>
      </c>
      <c r="I18" s="32">
        <v>58288000</v>
      </c>
      <c r="J18" s="32"/>
      <c r="K18" s="10">
        <v>42602</v>
      </c>
      <c r="L18" s="33">
        <v>42668</v>
      </c>
      <c r="M18" s="33">
        <v>42668</v>
      </c>
      <c r="N18" s="11">
        <v>30</v>
      </c>
      <c r="O18" s="33">
        <v>42699</v>
      </c>
      <c r="P18" s="267" t="s">
        <v>58</v>
      </c>
      <c r="Q18" s="31" t="s">
        <v>59</v>
      </c>
      <c r="R18" s="16" t="s">
        <v>60</v>
      </c>
      <c r="S18" s="274" t="s">
        <v>417</v>
      </c>
      <c r="T18" s="195"/>
      <c r="U18" s="195"/>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row>
    <row r="19" spans="1:235" s="9" customFormat="1" ht="140.25" customHeight="1" x14ac:dyDescent="0.2">
      <c r="A19" s="27">
        <f t="shared" si="0"/>
        <v>13</v>
      </c>
      <c r="B19" s="22" t="s">
        <v>108</v>
      </c>
      <c r="C19" s="28" t="s">
        <v>18</v>
      </c>
      <c r="D19" s="29" t="s">
        <v>246</v>
      </c>
      <c r="E19" s="316">
        <v>3120210</v>
      </c>
      <c r="F19" s="30" t="s">
        <v>34</v>
      </c>
      <c r="G19" s="20" t="s">
        <v>252</v>
      </c>
      <c r="H19" s="15" t="s">
        <v>61</v>
      </c>
      <c r="I19" s="32">
        <v>34600000</v>
      </c>
      <c r="J19" s="32"/>
      <c r="K19" s="10">
        <v>42602</v>
      </c>
      <c r="L19" s="33">
        <v>42668</v>
      </c>
      <c r="M19" s="33">
        <v>42668</v>
      </c>
      <c r="N19" s="11">
        <v>30</v>
      </c>
      <c r="O19" s="33">
        <v>42699</v>
      </c>
      <c r="P19" s="267" t="s">
        <v>62</v>
      </c>
      <c r="Q19" s="31" t="s">
        <v>63</v>
      </c>
      <c r="R19" s="16" t="s">
        <v>64</v>
      </c>
      <c r="S19" s="274" t="s">
        <v>417</v>
      </c>
      <c r="T19" s="195"/>
      <c r="U19" s="195"/>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row>
    <row r="20" spans="1:235" s="9" customFormat="1" ht="76.5" customHeight="1" x14ac:dyDescent="0.2">
      <c r="A20" s="27">
        <f t="shared" si="0"/>
        <v>14</v>
      </c>
      <c r="B20" s="22" t="s">
        <v>108</v>
      </c>
      <c r="C20" s="28" t="s">
        <v>18</v>
      </c>
      <c r="D20" s="29" t="s">
        <v>246</v>
      </c>
      <c r="E20" s="316">
        <v>3120210</v>
      </c>
      <c r="F20" s="30" t="s">
        <v>34</v>
      </c>
      <c r="G20" s="20" t="s">
        <v>252</v>
      </c>
      <c r="H20" s="15" t="s">
        <v>65</v>
      </c>
      <c r="I20" s="32">
        <v>85000000</v>
      </c>
      <c r="J20" s="32"/>
      <c r="K20" s="10">
        <v>42607</v>
      </c>
      <c r="L20" s="33">
        <v>42693</v>
      </c>
      <c r="M20" s="33">
        <v>42715</v>
      </c>
      <c r="N20" s="11">
        <v>3</v>
      </c>
      <c r="O20" s="33">
        <v>42718</v>
      </c>
      <c r="P20" s="267" t="s">
        <v>66</v>
      </c>
      <c r="Q20" s="31" t="s">
        <v>67</v>
      </c>
      <c r="R20" s="16" t="s">
        <v>68</v>
      </c>
      <c r="S20" s="274" t="s">
        <v>417</v>
      </c>
      <c r="T20" s="195"/>
      <c r="U20" s="195"/>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row>
    <row r="21" spans="1:235" s="331" customFormat="1" ht="105" customHeight="1" x14ac:dyDescent="0.2">
      <c r="A21" s="27">
        <f t="shared" si="0"/>
        <v>15</v>
      </c>
      <c r="B21" s="22" t="s">
        <v>108</v>
      </c>
      <c r="C21" s="28" t="s">
        <v>18</v>
      </c>
      <c r="D21" s="29" t="s">
        <v>246</v>
      </c>
      <c r="E21" s="316">
        <v>3120212</v>
      </c>
      <c r="F21" s="30" t="s">
        <v>69</v>
      </c>
      <c r="G21" s="20" t="s">
        <v>35</v>
      </c>
      <c r="H21" s="15" t="s">
        <v>70</v>
      </c>
      <c r="I21" s="32">
        <v>8000000</v>
      </c>
      <c r="J21" s="32"/>
      <c r="K21" s="10">
        <v>42597</v>
      </c>
      <c r="L21" s="33">
        <v>42628</v>
      </c>
      <c r="M21" s="33">
        <v>42633</v>
      </c>
      <c r="N21" s="11">
        <v>15</v>
      </c>
      <c r="O21" s="33">
        <v>42643</v>
      </c>
      <c r="P21" s="267" t="s">
        <v>71</v>
      </c>
      <c r="Q21" s="31" t="s">
        <v>72</v>
      </c>
      <c r="R21" s="16" t="s">
        <v>73</v>
      </c>
      <c r="S21" s="274" t="s">
        <v>417</v>
      </c>
      <c r="T21" s="329"/>
      <c r="U21" s="329"/>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0"/>
      <c r="CO21" s="330"/>
      <c r="CP21" s="330"/>
      <c r="CQ21" s="330"/>
      <c r="CR21" s="330"/>
      <c r="CS21" s="330"/>
      <c r="CT21" s="330"/>
      <c r="CU21" s="330"/>
      <c r="CV21" s="330"/>
      <c r="CW21" s="330"/>
      <c r="CX21" s="330"/>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c r="EC21" s="330"/>
      <c r="ED21" s="330"/>
      <c r="EE21" s="330"/>
      <c r="EF21" s="330"/>
      <c r="EG21" s="330"/>
      <c r="EH21" s="330"/>
      <c r="EI21" s="330"/>
      <c r="EJ21" s="330"/>
      <c r="EK21" s="330"/>
      <c r="EL21" s="330"/>
      <c r="EM21" s="330"/>
      <c r="EN21" s="330"/>
      <c r="EO21" s="330"/>
      <c r="EP21" s="330"/>
      <c r="EQ21" s="330"/>
      <c r="ER21" s="330"/>
      <c r="ES21" s="330"/>
      <c r="ET21" s="330"/>
      <c r="EU21" s="330"/>
      <c r="EV21" s="330"/>
      <c r="EW21" s="330"/>
      <c r="EX21" s="330"/>
      <c r="EY21" s="330"/>
      <c r="EZ21" s="330"/>
      <c r="FA21" s="330"/>
      <c r="FB21" s="330"/>
      <c r="FC21" s="330"/>
      <c r="FD21" s="330"/>
      <c r="FE21" s="330"/>
      <c r="FF21" s="330"/>
      <c r="FG21" s="330"/>
      <c r="FH21" s="330"/>
      <c r="FI21" s="330"/>
      <c r="FJ21" s="330"/>
      <c r="FK21" s="330"/>
      <c r="FL21" s="330"/>
      <c r="FM21" s="330"/>
      <c r="FN21" s="330"/>
      <c r="FO21" s="330"/>
      <c r="FP21" s="330"/>
      <c r="FQ21" s="330"/>
      <c r="FR21" s="330"/>
      <c r="FS21" s="330"/>
      <c r="FT21" s="330"/>
      <c r="FU21" s="330"/>
      <c r="FV21" s="330"/>
      <c r="FW21" s="330"/>
      <c r="FX21" s="330"/>
      <c r="FY21" s="330"/>
      <c r="FZ21" s="330"/>
      <c r="GA21" s="330"/>
      <c r="GB21" s="330"/>
      <c r="GC21" s="330"/>
      <c r="GD21" s="330"/>
      <c r="GE21" s="330"/>
      <c r="GF21" s="330"/>
      <c r="GG21" s="330"/>
      <c r="GH21" s="330"/>
      <c r="GI21" s="330"/>
      <c r="GJ21" s="330"/>
      <c r="GK21" s="330"/>
      <c r="GL21" s="330"/>
      <c r="GM21" s="330"/>
      <c r="GN21" s="330"/>
      <c r="GO21" s="330"/>
      <c r="GP21" s="330"/>
      <c r="GQ21" s="330"/>
      <c r="GR21" s="330"/>
      <c r="GS21" s="330"/>
      <c r="GT21" s="330"/>
      <c r="GU21" s="330"/>
      <c r="GV21" s="330"/>
      <c r="GW21" s="330"/>
      <c r="GX21" s="330"/>
      <c r="GY21" s="330"/>
      <c r="GZ21" s="330"/>
      <c r="HA21" s="330"/>
      <c r="HB21" s="330"/>
      <c r="HC21" s="330"/>
      <c r="HD21" s="330"/>
      <c r="HE21" s="330"/>
      <c r="HF21" s="330"/>
      <c r="HG21" s="330"/>
      <c r="HH21" s="330"/>
      <c r="HI21" s="330"/>
      <c r="HJ21" s="330"/>
      <c r="HK21" s="330"/>
      <c r="HL21" s="330"/>
      <c r="HM21" s="330"/>
      <c r="HN21" s="330"/>
      <c r="HO21" s="330"/>
      <c r="HP21" s="330"/>
      <c r="HQ21" s="330"/>
      <c r="HR21" s="330"/>
      <c r="HS21" s="330"/>
      <c r="HT21" s="330"/>
      <c r="HU21" s="330"/>
      <c r="HV21" s="330"/>
      <c r="HW21" s="330"/>
      <c r="HX21" s="330"/>
      <c r="HY21" s="330"/>
      <c r="HZ21" s="330"/>
      <c r="IA21" s="330"/>
    </row>
    <row r="22" spans="1:235" s="9" customFormat="1" ht="89.25" customHeight="1" x14ac:dyDescent="0.2">
      <c r="A22" s="27">
        <f t="shared" si="0"/>
        <v>16</v>
      </c>
      <c r="B22" s="22" t="s">
        <v>108</v>
      </c>
      <c r="C22" s="28" t="s">
        <v>18</v>
      </c>
      <c r="D22" s="29" t="s">
        <v>246</v>
      </c>
      <c r="E22" s="316">
        <v>3120212</v>
      </c>
      <c r="F22" s="30" t="s">
        <v>69</v>
      </c>
      <c r="G22" s="20" t="s">
        <v>35</v>
      </c>
      <c r="H22" s="15" t="s">
        <v>70</v>
      </c>
      <c r="I22" s="32">
        <v>10000000</v>
      </c>
      <c r="J22" s="32"/>
      <c r="K22" s="10">
        <v>42461</v>
      </c>
      <c r="L22" s="33">
        <v>42475</v>
      </c>
      <c r="M22" s="33">
        <v>42480</v>
      </c>
      <c r="N22" s="11">
        <v>10</v>
      </c>
      <c r="O22" s="33">
        <v>42490</v>
      </c>
      <c r="P22" s="267" t="s">
        <v>74</v>
      </c>
      <c r="Q22" s="31" t="s">
        <v>336</v>
      </c>
      <c r="R22" s="16" t="s">
        <v>75</v>
      </c>
      <c r="S22" s="274" t="s">
        <v>417</v>
      </c>
      <c r="T22" s="195"/>
      <c r="U22" s="195"/>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row>
    <row r="23" spans="1:235" s="9" customFormat="1" ht="180" customHeight="1" x14ac:dyDescent="0.2">
      <c r="A23" s="27">
        <f t="shared" si="0"/>
        <v>17</v>
      </c>
      <c r="B23" s="22" t="s">
        <v>108</v>
      </c>
      <c r="C23" s="28" t="s">
        <v>18</v>
      </c>
      <c r="D23" s="29" t="s">
        <v>246</v>
      </c>
      <c r="E23" s="316">
        <v>3120212</v>
      </c>
      <c r="F23" s="30" t="s">
        <v>69</v>
      </c>
      <c r="G23" s="20" t="s">
        <v>35</v>
      </c>
      <c r="H23" s="15" t="s">
        <v>70</v>
      </c>
      <c r="I23" s="32">
        <v>9000000</v>
      </c>
      <c r="J23" s="32"/>
      <c r="K23" s="10">
        <v>42461</v>
      </c>
      <c r="L23" s="33">
        <v>42490</v>
      </c>
      <c r="M23" s="33">
        <v>42519</v>
      </c>
      <c r="N23" s="11">
        <v>30</v>
      </c>
      <c r="O23" s="33">
        <v>42566</v>
      </c>
      <c r="P23" s="267" t="s">
        <v>76</v>
      </c>
      <c r="Q23" s="31" t="s">
        <v>77</v>
      </c>
      <c r="R23" s="16" t="s">
        <v>78</v>
      </c>
      <c r="S23" s="274" t="s">
        <v>417</v>
      </c>
      <c r="T23" s="195"/>
      <c r="U23" s="195"/>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row>
    <row r="24" spans="1:235" s="9" customFormat="1" ht="179.25" customHeight="1" x14ac:dyDescent="0.2">
      <c r="A24" s="27">
        <f t="shared" si="0"/>
        <v>18</v>
      </c>
      <c r="B24" s="22" t="s">
        <v>108</v>
      </c>
      <c r="C24" s="28" t="s">
        <v>18</v>
      </c>
      <c r="D24" s="29" t="s">
        <v>246</v>
      </c>
      <c r="E24" s="316">
        <v>3120212</v>
      </c>
      <c r="F24" s="30" t="s">
        <v>69</v>
      </c>
      <c r="G24" s="20" t="s">
        <v>252</v>
      </c>
      <c r="H24" s="15" t="s">
        <v>79</v>
      </c>
      <c r="I24" s="32">
        <v>38000000</v>
      </c>
      <c r="J24" s="32"/>
      <c r="K24" s="10">
        <v>42485</v>
      </c>
      <c r="L24" s="33">
        <v>42515</v>
      </c>
      <c r="M24" s="33">
        <v>42515</v>
      </c>
      <c r="N24" s="11">
        <v>90</v>
      </c>
      <c r="O24" s="33">
        <v>42606</v>
      </c>
      <c r="P24" s="267" t="s">
        <v>80</v>
      </c>
      <c r="Q24" s="31" t="s">
        <v>81</v>
      </c>
      <c r="R24" s="16" t="s">
        <v>82</v>
      </c>
      <c r="S24" s="274" t="s">
        <v>417</v>
      </c>
      <c r="T24" s="195"/>
      <c r="U24" s="195"/>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row>
    <row r="25" spans="1:235" s="9" customFormat="1" ht="218.25" customHeight="1" x14ac:dyDescent="0.2">
      <c r="A25" s="27">
        <f t="shared" si="0"/>
        <v>19</v>
      </c>
      <c r="B25" s="22" t="s">
        <v>108</v>
      </c>
      <c r="C25" s="28" t="s">
        <v>18</v>
      </c>
      <c r="D25" s="29" t="s">
        <v>246</v>
      </c>
      <c r="E25" s="316">
        <v>3120212</v>
      </c>
      <c r="F25" s="30" t="s">
        <v>69</v>
      </c>
      <c r="G25" s="20" t="s">
        <v>35</v>
      </c>
      <c r="H25" s="15" t="s">
        <v>70</v>
      </c>
      <c r="I25" s="32">
        <v>8000000</v>
      </c>
      <c r="J25" s="32"/>
      <c r="K25" s="10">
        <v>42510</v>
      </c>
      <c r="L25" s="33">
        <v>42541</v>
      </c>
      <c r="M25" s="33">
        <v>42570</v>
      </c>
      <c r="N25" s="11">
        <v>30</v>
      </c>
      <c r="O25" s="33">
        <v>42490</v>
      </c>
      <c r="P25" s="267" t="s">
        <v>83</v>
      </c>
      <c r="Q25" s="31" t="s">
        <v>84</v>
      </c>
      <c r="R25" s="16" t="s">
        <v>85</v>
      </c>
      <c r="S25" s="274" t="s">
        <v>417</v>
      </c>
      <c r="T25" s="195"/>
      <c r="U25" s="195"/>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row>
    <row r="26" spans="1:235" s="9" customFormat="1" ht="127.5" customHeight="1" x14ac:dyDescent="0.2">
      <c r="A26" s="27">
        <f t="shared" si="0"/>
        <v>20</v>
      </c>
      <c r="B26" s="22" t="s">
        <v>108</v>
      </c>
      <c r="C26" s="28" t="s">
        <v>18</v>
      </c>
      <c r="D26" s="29" t="s">
        <v>246</v>
      </c>
      <c r="E26" s="316">
        <v>3120212</v>
      </c>
      <c r="F26" s="30" t="s">
        <v>69</v>
      </c>
      <c r="G26" s="20" t="s">
        <v>86</v>
      </c>
      <c r="H26" s="15" t="s">
        <v>30</v>
      </c>
      <c r="I26" s="32">
        <v>12000000</v>
      </c>
      <c r="J26" s="32"/>
      <c r="K26" s="10">
        <v>42461</v>
      </c>
      <c r="L26" s="33">
        <v>42505</v>
      </c>
      <c r="M26" s="33">
        <v>42515</v>
      </c>
      <c r="N26" s="11">
        <v>10</v>
      </c>
      <c r="O26" s="33">
        <v>42526</v>
      </c>
      <c r="P26" s="267" t="s">
        <v>87</v>
      </c>
      <c r="Q26" s="31" t="s">
        <v>88</v>
      </c>
      <c r="R26" s="16" t="s">
        <v>89</v>
      </c>
      <c r="S26" s="274" t="s">
        <v>417</v>
      </c>
      <c r="T26" s="195"/>
      <c r="U26" s="195"/>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row>
    <row r="27" spans="1:235" s="9" customFormat="1" ht="168.75" customHeight="1" x14ac:dyDescent="0.2">
      <c r="A27" s="27">
        <f t="shared" si="0"/>
        <v>21</v>
      </c>
      <c r="B27" s="22" t="s">
        <v>108</v>
      </c>
      <c r="C27" s="28" t="s">
        <v>18</v>
      </c>
      <c r="D27" s="29" t="s">
        <v>246</v>
      </c>
      <c r="E27" s="316">
        <v>3120212</v>
      </c>
      <c r="F27" s="30" t="s">
        <v>69</v>
      </c>
      <c r="G27" s="20" t="s">
        <v>35</v>
      </c>
      <c r="H27" s="15" t="s">
        <v>79</v>
      </c>
      <c r="I27" s="32">
        <v>11979600</v>
      </c>
      <c r="J27" s="32"/>
      <c r="K27" s="10">
        <v>42461</v>
      </c>
      <c r="L27" s="33">
        <v>42491</v>
      </c>
      <c r="M27" s="33">
        <v>42505</v>
      </c>
      <c r="N27" s="11">
        <v>15</v>
      </c>
      <c r="O27" s="33">
        <v>42449</v>
      </c>
      <c r="P27" s="267" t="s">
        <v>87</v>
      </c>
      <c r="Q27" s="31" t="s">
        <v>90</v>
      </c>
      <c r="R27" s="16" t="s">
        <v>91</v>
      </c>
      <c r="S27" s="274" t="s">
        <v>417</v>
      </c>
      <c r="T27" s="195"/>
      <c r="U27" s="195"/>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row>
    <row r="28" spans="1:235" s="9" customFormat="1" ht="181.5" customHeight="1" x14ac:dyDescent="0.2">
      <c r="A28" s="27">
        <f t="shared" si="0"/>
        <v>22</v>
      </c>
      <c r="B28" s="22" t="s">
        <v>108</v>
      </c>
      <c r="C28" s="28" t="s">
        <v>18</v>
      </c>
      <c r="D28" s="29" t="s">
        <v>246</v>
      </c>
      <c r="E28" s="316">
        <v>3120212</v>
      </c>
      <c r="F28" s="30" t="s">
        <v>69</v>
      </c>
      <c r="G28" s="20" t="s">
        <v>35</v>
      </c>
      <c r="H28" s="15" t="s">
        <v>79</v>
      </c>
      <c r="I28" s="32">
        <v>8000000</v>
      </c>
      <c r="J28" s="32"/>
      <c r="K28" s="10">
        <v>42447</v>
      </c>
      <c r="L28" s="33">
        <v>42461</v>
      </c>
      <c r="M28" s="33">
        <v>42490</v>
      </c>
      <c r="N28" s="11">
        <v>30</v>
      </c>
      <c r="O28" s="33">
        <v>42449</v>
      </c>
      <c r="P28" s="267">
        <v>55101515</v>
      </c>
      <c r="Q28" s="31" t="s">
        <v>92</v>
      </c>
      <c r="R28" s="16" t="s">
        <v>93</v>
      </c>
      <c r="S28" s="274" t="s">
        <v>417</v>
      </c>
      <c r="T28" s="195"/>
      <c r="U28" s="195"/>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row>
    <row r="29" spans="1:235" s="9" customFormat="1" ht="166.5" customHeight="1" x14ac:dyDescent="0.2">
      <c r="A29" s="27">
        <f t="shared" si="0"/>
        <v>23</v>
      </c>
      <c r="B29" s="22" t="s">
        <v>108</v>
      </c>
      <c r="C29" s="28" t="s">
        <v>18</v>
      </c>
      <c r="D29" s="29" t="s">
        <v>246</v>
      </c>
      <c r="E29" s="316">
        <v>3120212</v>
      </c>
      <c r="F29" s="30" t="s">
        <v>69</v>
      </c>
      <c r="G29" s="20" t="s">
        <v>35</v>
      </c>
      <c r="H29" s="15" t="s">
        <v>79</v>
      </c>
      <c r="I29" s="32">
        <v>11653000</v>
      </c>
      <c r="J29" s="32"/>
      <c r="K29" s="10">
        <v>42405</v>
      </c>
      <c r="L29" s="33">
        <v>42434</v>
      </c>
      <c r="M29" s="33">
        <v>42409</v>
      </c>
      <c r="N29" s="11">
        <v>330</v>
      </c>
      <c r="O29" s="33">
        <v>42735</v>
      </c>
      <c r="P29" s="267" t="s">
        <v>94</v>
      </c>
      <c r="Q29" s="31" t="s">
        <v>95</v>
      </c>
      <c r="R29" s="16" t="s">
        <v>96</v>
      </c>
      <c r="S29" s="274" t="s">
        <v>417</v>
      </c>
      <c r="T29" s="447" t="s">
        <v>547</v>
      </c>
      <c r="U29" s="274" t="s">
        <v>379</v>
      </c>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row>
    <row r="30" spans="1:235" s="9" customFormat="1" ht="112.5" customHeight="1" x14ac:dyDescent="0.2">
      <c r="A30" s="27">
        <f t="shared" si="0"/>
        <v>24</v>
      </c>
      <c r="B30" s="22" t="s">
        <v>108</v>
      </c>
      <c r="C30" s="28">
        <v>31102</v>
      </c>
      <c r="D30" s="29" t="s">
        <v>130</v>
      </c>
      <c r="E30" s="28">
        <v>311020301</v>
      </c>
      <c r="F30" s="30" t="s">
        <v>97</v>
      </c>
      <c r="G30" s="20" t="s">
        <v>98</v>
      </c>
      <c r="H30" s="15" t="s">
        <v>253</v>
      </c>
      <c r="I30" s="32">
        <v>44000000</v>
      </c>
      <c r="J30" s="32"/>
      <c r="K30" s="10">
        <v>42418</v>
      </c>
      <c r="L30" s="33">
        <v>42437</v>
      </c>
      <c r="M30" s="262">
        <v>42440</v>
      </c>
      <c r="N30" s="27">
        <v>240</v>
      </c>
      <c r="O30" s="262">
        <v>42684</v>
      </c>
      <c r="P30" s="267" t="s">
        <v>99</v>
      </c>
      <c r="Q30" s="31" t="s">
        <v>596</v>
      </c>
      <c r="R30" s="16" t="s">
        <v>100</v>
      </c>
      <c r="S30" s="274" t="s">
        <v>417</v>
      </c>
      <c r="T30" s="274" t="s">
        <v>416</v>
      </c>
      <c r="U30" s="274" t="s">
        <v>379</v>
      </c>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row>
    <row r="31" spans="1:235" s="9" customFormat="1" ht="72" customHeight="1" x14ac:dyDescent="0.2">
      <c r="A31" s="27">
        <f t="shared" si="0"/>
        <v>25</v>
      </c>
      <c r="B31" s="22" t="s">
        <v>108</v>
      </c>
      <c r="C31" s="28" t="s">
        <v>18</v>
      </c>
      <c r="D31" s="29" t="s">
        <v>246</v>
      </c>
      <c r="E31" s="28">
        <v>312020501</v>
      </c>
      <c r="F31" s="30" t="s">
        <v>101</v>
      </c>
      <c r="G31" s="20" t="s">
        <v>35</v>
      </c>
      <c r="H31" s="15" t="s">
        <v>79</v>
      </c>
      <c r="I31" s="32">
        <v>5000000</v>
      </c>
      <c r="J31" s="32"/>
      <c r="K31" s="10">
        <v>42505</v>
      </c>
      <c r="L31" s="33">
        <v>42551</v>
      </c>
      <c r="M31" s="33">
        <v>42552</v>
      </c>
      <c r="N31" s="11">
        <v>15</v>
      </c>
      <c r="O31" s="33">
        <v>42566</v>
      </c>
      <c r="P31" s="267" t="s">
        <v>102</v>
      </c>
      <c r="Q31" s="31" t="s">
        <v>103</v>
      </c>
      <c r="R31" s="16" t="s">
        <v>104</v>
      </c>
      <c r="S31" s="274" t="s">
        <v>417</v>
      </c>
      <c r="T31" s="195"/>
      <c r="U31" s="195"/>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row>
    <row r="32" spans="1:235" s="9" customFormat="1" ht="202.5" customHeight="1" x14ac:dyDescent="0.2">
      <c r="A32" s="27">
        <f t="shared" si="0"/>
        <v>26</v>
      </c>
      <c r="B32" s="22" t="s">
        <v>108</v>
      </c>
      <c r="C32" s="28" t="s">
        <v>18</v>
      </c>
      <c r="D32" s="29" t="s">
        <v>246</v>
      </c>
      <c r="E32" s="28">
        <v>312020501</v>
      </c>
      <c r="F32" s="30" t="s">
        <v>101</v>
      </c>
      <c r="G32" s="20" t="s">
        <v>35</v>
      </c>
      <c r="H32" s="15" t="s">
        <v>79</v>
      </c>
      <c r="I32" s="32">
        <v>20000000</v>
      </c>
      <c r="J32" s="32"/>
      <c r="K32" s="10">
        <v>42454</v>
      </c>
      <c r="L32" s="33">
        <v>42485</v>
      </c>
      <c r="M32" s="33">
        <v>42514</v>
      </c>
      <c r="N32" s="11">
        <v>30</v>
      </c>
      <c r="O32" s="33">
        <v>42480</v>
      </c>
      <c r="P32" s="267" t="s">
        <v>105</v>
      </c>
      <c r="Q32" s="31" t="s">
        <v>106</v>
      </c>
      <c r="R32" s="16" t="s">
        <v>107</v>
      </c>
      <c r="S32" s="274" t="s">
        <v>417</v>
      </c>
      <c r="T32" s="195"/>
      <c r="U32" s="195"/>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row>
    <row r="33" spans="1:235" s="9" customFormat="1" ht="130.5" customHeight="1" x14ac:dyDescent="0.2">
      <c r="A33" s="27">
        <f t="shared" si="0"/>
        <v>27</v>
      </c>
      <c r="B33" s="15" t="s">
        <v>109</v>
      </c>
      <c r="C33" s="295">
        <v>31202</v>
      </c>
      <c r="D33" s="29" t="s">
        <v>246</v>
      </c>
      <c r="E33" s="35">
        <v>312020901</v>
      </c>
      <c r="F33" s="332" t="s">
        <v>113</v>
      </c>
      <c r="G33" s="20" t="s">
        <v>252</v>
      </c>
      <c r="H33" s="276" t="s">
        <v>30</v>
      </c>
      <c r="I33" s="32">
        <v>200000000</v>
      </c>
      <c r="J33" s="32"/>
      <c r="K33" s="333">
        <v>42428</v>
      </c>
      <c r="L33" s="333">
        <v>42506</v>
      </c>
      <c r="M33" s="333">
        <v>42566</v>
      </c>
      <c r="N33" s="294">
        <v>60</v>
      </c>
      <c r="O33" s="333">
        <v>42721</v>
      </c>
      <c r="P33" s="267" t="s">
        <v>111</v>
      </c>
      <c r="Q33" s="275" t="s">
        <v>114</v>
      </c>
      <c r="R33" s="16" t="s">
        <v>112</v>
      </c>
      <c r="S33" s="326" t="s">
        <v>431</v>
      </c>
      <c r="T33" s="195"/>
      <c r="U33" s="195"/>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row>
    <row r="34" spans="1:235" s="9" customFormat="1" ht="88.5" customHeight="1" x14ac:dyDescent="0.2">
      <c r="A34" s="27">
        <f t="shared" si="0"/>
        <v>28</v>
      </c>
      <c r="B34" s="15" t="s">
        <v>109</v>
      </c>
      <c r="C34" s="295">
        <v>31202</v>
      </c>
      <c r="D34" s="29" t="s">
        <v>246</v>
      </c>
      <c r="E34" s="35">
        <v>312020901</v>
      </c>
      <c r="F34" s="332" t="s">
        <v>113</v>
      </c>
      <c r="G34" s="267" t="s">
        <v>98</v>
      </c>
      <c r="H34" s="275" t="s">
        <v>249</v>
      </c>
      <c r="I34" s="32">
        <v>76250000</v>
      </c>
      <c r="J34" s="32"/>
      <c r="K34" s="333">
        <v>42428</v>
      </c>
      <c r="L34" s="333">
        <v>42459</v>
      </c>
      <c r="M34" s="333">
        <v>42566</v>
      </c>
      <c r="N34" s="294">
        <v>30</v>
      </c>
      <c r="O34" s="333">
        <v>42721</v>
      </c>
      <c r="P34" s="14" t="s">
        <v>111</v>
      </c>
      <c r="Q34" s="275" t="s">
        <v>337</v>
      </c>
      <c r="R34" s="16" t="s">
        <v>115</v>
      </c>
      <c r="S34" s="326" t="s">
        <v>431</v>
      </c>
      <c r="T34" s="195"/>
      <c r="U34" s="195"/>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row>
    <row r="35" spans="1:235" s="9" customFormat="1" ht="117" customHeight="1" x14ac:dyDescent="0.2">
      <c r="A35" s="27">
        <f t="shared" si="0"/>
        <v>29</v>
      </c>
      <c r="B35" s="268" t="s">
        <v>116</v>
      </c>
      <c r="C35" s="269" t="s">
        <v>175</v>
      </c>
      <c r="D35" s="29" t="s">
        <v>130</v>
      </c>
      <c r="E35" s="270">
        <v>311020301</v>
      </c>
      <c r="F35" s="30" t="s">
        <v>97</v>
      </c>
      <c r="G35" s="20" t="s">
        <v>98</v>
      </c>
      <c r="H35" s="15" t="s">
        <v>253</v>
      </c>
      <c r="I35" s="402">
        <v>6781360</v>
      </c>
      <c r="J35" s="402">
        <v>6781360</v>
      </c>
      <c r="K35" s="190">
        <v>42387</v>
      </c>
      <c r="L35" s="190">
        <v>42417</v>
      </c>
      <c r="M35" s="190">
        <v>42457</v>
      </c>
      <c r="N35" s="27" t="s">
        <v>579</v>
      </c>
      <c r="O35" s="190">
        <v>42460</v>
      </c>
      <c r="P35" s="292" t="s">
        <v>580</v>
      </c>
      <c r="Q35" s="31" t="s">
        <v>577</v>
      </c>
      <c r="R35" s="273" t="s">
        <v>427</v>
      </c>
      <c r="S35" s="274" t="s">
        <v>426</v>
      </c>
      <c r="T35" s="447" t="s">
        <v>578</v>
      </c>
      <c r="U35" s="274" t="s">
        <v>387</v>
      </c>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row>
    <row r="36" spans="1:235" s="306" customFormat="1" ht="132" customHeight="1" x14ac:dyDescent="0.2">
      <c r="A36" s="27">
        <f t="shared" si="0"/>
        <v>30</v>
      </c>
      <c r="B36" s="275" t="s">
        <v>117</v>
      </c>
      <c r="C36" s="276">
        <v>33</v>
      </c>
      <c r="D36" s="15" t="s">
        <v>26</v>
      </c>
      <c r="E36" s="281" t="s">
        <v>118</v>
      </c>
      <c r="F36" s="14" t="s">
        <v>119</v>
      </c>
      <c r="G36" s="281" t="s">
        <v>29</v>
      </c>
      <c r="H36" s="276" t="s">
        <v>70</v>
      </c>
      <c r="I36" s="32">
        <v>150000000</v>
      </c>
      <c r="J36" s="32"/>
      <c r="K36" s="10">
        <v>42434</v>
      </c>
      <c r="L36" s="300">
        <v>42465</v>
      </c>
      <c r="M36" s="300">
        <v>42470</v>
      </c>
      <c r="N36" s="11">
        <v>60</v>
      </c>
      <c r="O36" s="300">
        <v>42160</v>
      </c>
      <c r="P36" s="301">
        <v>81112502</v>
      </c>
      <c r="Q36" s="302" t="s">
        <v>539</v>
      </c>
      <c r="R36" s="303" t="s">
        <v>392</v>
      </c>
      <c r="S36" s="309" t="s">
        <v>428</v>
      </c>
      <c r="T36" s="309"/>
      <c r="U36" s="309"/>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row>
    <row r="37" spans="1:235" s="306" customFormat="1" ht="76.5" customHeight="1" x14ac:dyDescent="0.2">
      <c r="A37" s="27">
        <f t="shared" si="0"/>
        <v>31</v>
      </c>
      <c r="B37" s="275" t="s">
        <v>117</v>
      </c>
      <c r="C37" s="276">
        <v>33</v>
      </c>
      <c r="D37" s="15" t="s">
        <v>26</v>
      </c>
      <c r="E37" s="281" t="s">
        <v>118</v>
      </c>
      <c r="F37" s="14" t="s">
        <v>119</v>
      </c>
      <c r="G37" s="281" t="s">
        <v>98</v>
      </c>
      <c r="H37" s="276" t="s">
        <v>30</v>
      </c>
      <c r="I37" s="32">
        <v>400000000</v>
      </c>
      <c r="J37" s="32"/>
      <c r="K37" s="10">
        <v>42475</v>
      </c>
      <c r="L37" s="300">
        <v>42495</v>
      </c>
      <c r="M37" s="300">
        <v>42500</v>
      </c>
      <c r="N37" s="11">
        <v>365</v>
      </c>
      <c r="O37" s="300">
        <v>42855</v>
      </c>
      <c r="P37" s="307" t="s">
        <v>120</v>
      </c>
      <c r="Q37" s="15" t="s">
        <v>302</v>
      </c>
      <c r="R37" s="308" t="s">
        <v>121</v>
      </c>
      <c r="S37" s="309" t="s">
        <v>428</v>
      </c>
      <c r="T37" s="304"/>
      <c r="U37" s="304"/>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row>
    <row r="38" spans="1:235" s="306" customFormat="1" ht="211.5" customHeight="1" x14ac:dyDescent="0.2">
      <c r="A38" s="27">
        <f t="shared" si="0"/>
        <v>32</v>
      </c>
      <c r="B38" s="275" t="s">
        <v>117</v>
      </c>
      <c r="C38" s="276">
        <v>33</v>
      </c>
      <c r="D38" s="15" t="s">
        <v>26</v>
      </c>
      <c r="E38" s="281" t="s">
        <v>118</v>
      </c>
      <c r="F38" s="14" t="s">
        <v>119</v>
      </c>
      <c r="G38" s="281" t="s">
        <v>98</v>
      </c>
      <c r="H38" s="276" t="s">
        <v>30</v>
      </c>
      <c r="I38" s="32">
        <v>198000000</v>
      </c>
      <c r="J38" s="32"/>
      <c r="K38" s="10">
        <v>42444</v>
      </c>
      <c r="L38" s="300">
        <v>42475</v>
      </c>
      <c r="M38" s="300">
        <v>42480</v>
      </c>
      <c r="N38" s="11">
        <v>300</v>
      </c>
      <c r="O38" s="300">
        <v>42744</v>
      </c>
      <c r="P38" s="307" t="s">
        <v>122</v>
      </c>
      <c r="Q38" s="15" t="s">
        <v>303</v>
      </c>
      <c r="R38" s="308" t="s">
        <v>123</v>
      </c>
      <c r="S38" s="309" t="s">
        <v>428</v>
      </c>
      <c r="T38" s="304"/>
      <c r="U38" s="304"/>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row>
    <row r="39" spans="1:235" s="306" customFormat="1" ht="51" customHeight="1" x14ac:dyDescent="0.2">
      <c r="A39" s="27">
        <f t="shared" si="0"/>
        <v>33</v>
      </c>
      <c r="B39" s="275" t="s">
        <v>117</v>
      </c>
      <c r="C39" s="276">
        <v>33</v>
      </c>
      <c r="D39" s="15" t="s">
        <v>26</v>
      </c>
      <c r="E39" s="281" t="s">
        <v>118</v>
      </c>
      <c r="F39" s="14" t="s">
        <v>119</v>
      </c>
      <c r="G39" s="281" t="s">
        <v>251</v>
      </c>
      <c r="H39" s="276" t="s">
        <v>30</v>
      </c>
      <c r="I39" s="32">
        <v>120000000</v>
      </c>
      <c r="J39" s="32"/>
      <c r="K39" s="10">
        <v>42465</v>
      </c>
      <c r="L39" s="300">
        <v>42505</v>
      </c>
      <c r="M39" s="300">
        <v>42510</v>
      </c>
      <c r="N39" s="11">
        <v>365</v>
      </c>
      <c r="O39" s="300">
        <v>42865</v>
      </c>
      <c r="P39" s="301">
        <v>321519</v>
      </c>
      <c r="Q39" s="15" t="s">
        <v>338</v>
      </c>
      <c r="R39" s="16" t="s">
        <v>124</v>
      </c>
      <c r="S39" s="309" t="s">
        <v>428</v>
      </c>
      <c r="T39" s="304"/>
      <c r="U39" s="304"/>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row>
    <row r="40" spans="1:235" s="306" customFormat="1" ht="63.75" customHeight="1" x14ac:dyDescent="0.2">
      <c r="A40" s="27">
        <f t="shared" si="0"/>
        <v>34</v>
      </c>
      <c r="B40" s="275" t="s">
        <v>117</v>
      </c>
      <c r="C40" s="276">
        <v>33</v>
      </c>
      <c r="D40" s="15" t="s">
        <v>26</v>
      </c>
      <c r="E40" s="281" t="s">
        <v>118</v>
      </c>
      <c r="F40" s="14" t="s">
        <v>119</v>
      </c>
      <c r="G40" s="281" t="s">
        <v>29</v>
      </c>
      <c r="H40" s="276" t="s">
        <v>70</v>
      </c>
      <c r="I40" s="32">
        <v>100000000</v>
      </c>
      <c r="J40" s="32"/>
      <c r="K40" s="10">
        <v>42495</v>
      </c>
      <c r="L40" s="300">
        <v>42536</v>
      </c>
      <c r="M40" s="300">
        <v>42541</v>
      </c>
      <c r="N40" s="11">
        <v>120</v>
      </c>
      <c r="O40" s="300">
        <v>42656</v>
      </c>
      <c r="P40" s="301"/>
      <c r="Q40" s="15" t="s">
        <v>606</v>
      </c>
      <c r="R40" s="16" t="s">
        <v>125</v>
      </c>
      <c r="S40" s="309" t="s">
        <v>428</v>
      </c>
      <c r="T40" s="304"/>
      <c r="U40" s="304"/>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row>
    <row r="41" spans="1:235" s="306" customFormat="1" ht="89.25" customHeight="1" x14ac:dyDescent="0.2">
      <c r="A41" s="27">
        <f t="shared" si="0"/>
        <v>35</v>
      </c>
      <c r="B41" s="275" t="s">
        <v>117</v>
      </c>
      <c r="C41" s="276">
        <v>33</v>
      </c>
      <c r="D41" s="15" t="s">
        <v>26</v>
      </c>
      <c r="E41" s="281" t="s">
        <v>118</v>
      </c>
      <c r="F41" s="14" t="s">
        <v>119</v>
      </c>
      <c r="G41" s="276" t="s">
        <v>126</v>
      </c>
      <c r="H41" s="276" t="s">
        <v>250</v>
      </c>
      <c r="I41" s="32">
        <v>342000000</v>
      </c>
      <c r="J41" s="32"/>
      <c r="K41" s="10">
        <v>42465</v>
      </c>
      <c r="L41" s="300">
        <v>42526</v>
      </c>
      <c r="M41" s="300">
        <v>42531</v>
      </c>
      <c r="N41" s="11">
        <v>365</v>
      </c>
      <c r="O41" s="300">
        <v>42550</v>
      </c>
      <c r="P41" s="301">
        <v>81111811</v>
      </c>
      <c r="Q41" s="15" t="s">
        <v>304</v>
      </c>
      <c r="R41" s="308" t="s">
        <v>127</v>
      </c>
      <c r="S41" s="309" t="s">
        <v>428</v>
      </c>
      <c r="T41" s="304"/>
      <c r="U41" s="304"/>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5"/>
      <c r="DE41" s="305"/>
      <c r="DF41" s="305"/>
      <c r="DG41" s="305"/>
      <c r="DH41" s="305"/>
      <c r="DI41" s="305"/>
      <c r="DJ41" s="305"/>
      <c r="DK41" s="305"/>
      <c r="DL41" s="305"/>
      <c r="DM41" s="305"/>
      <c r="DN41" s="305"/>
      <c r="DO41" s="305"/>
      <c r="DP41" s="305"/>
      <c r="DQ41" s="305"/>
      <c r="DR41" s="305"/>
      <c r="DS41" s="305"/>
      <c r="DT41" s="305"/>
      <c r="DU41" s="305"/>
      <c r="DV41" s="305"/>
      <c r="DW41" s="305"/>
      <c r="DX41" s="305"/>
      <c r="DY41" s="305"/>
      <c r="DZ41" s="305"/>
      <c r="EA41" s="305"/>
      <c r="EB41" s="305"/>
      <c r="EC41" s="305"/>
      <c r="ED41" s="305"/>
      <c r="EE41" s="305"/>
      <c r="EF41" s="305"/>
      <c r="EG41" s="305"/>
      <c r="EH41" s="305"/>
      <c r="EI41" s="305"/>
      <c r="EJ41" s="305"/>
      <c r="EK41" s="305"/>
      <c r="EL41" s="305"/>
      <c r="EM41" s="305"/>
      <c r="EN41" s="305"/>
      <c r="EO41" s="305"/>
      <c r="EP41" s="305"/>
      <c r="EQ41" s="305"/>
      <c r="ER41" s="305"/>
      <c r="ES41" s="305"/>
      <c r="ET41" s="305"/>
      <c r="EU41" s="305"/>
      <c r="EV41" s="305"/>
      <c r="EW41" s="305"/>
      <c r="EX41" s="305"/>
      <c r="EY41" s="305"/>
      <c r="EZ41" s="305"/>
      <c r="FA41" s="305"/>
      <c r="FB41" s="305"/>
      <c r="FC41" s="305"/>
      <c r="FD41" s="305"/>
      <c r="FE41" s="305"/>
      <c r="FF41" s="305"/>
      <c r="FG41" s="305"/>
      <c r="FH41" s="305"/>
      <c r="FI41" s="305"/>
      <c r="FJ41" s="305"/>
      <c r="FK41" s="305"/>
      <c r="FL41" s="305"/>
      <c r="FM41" s="305"/>
      <c r="FN41" s="305"/>
      <c r="FO41" s="305"/>
      <c r="FP41" s="305"/>
      <c r="FQ41" s="305"/>
      <c r="FR41" s="305"/>
      <c r="FS41" s="305"/>
      <c r="FT41" s="305"/>
      <c r="FU41" s="305"/>
      <c r="FV41" s="305"/>
      <c r="FW41" s="305"/>
      <c r="FX41" s="305"/>
      <c r="FY41" s="305"/>
      <c r="FZ41" s="305"/>
      <c r="GA41" s="305"/>
      <c r="GB41" s="305"/>
      <c r="GC41" s="305"/>
      <c r="GD41" s="305"/>
      <c r="GE41" s="305"/>
      <c r="GF41" s="305"/>
      <c r="GG41" s="305"/>
      <c r="GH41" s="305"/>
      <c r="GI41" s="305"/>
      <c r="GJ41" s="305"/>
      <c r="GK41" s="305"/>
      <c r="GL41" s="305"/>
      <c r="GM41" s="305"/>
      <c r="GN41" s="305"/>
      <c r="GO41" s="305"/>
      <c r="GP41" s="305"/>
      <c r="GQ41" s="305"/>
      <c r="GR41" s="305"/>
      <c r="GS41" s="305"/>
      <c r="GT41" s="305"/>
      <c r="GU41" s="305"/>
      <c r="GV41" s="305"/>
      <c r="GW41" s="305"/>
      <c r="GX41" s="305"/>
      <c r="GY41" s="305"/>
      <c r="GZ41" s="305"/>
      <c r="HA41" s="305"/>
      <c r="HB41" s="305"/>
      <c r="HC41" s="305"/>
      <c r="HD41" s="305"/>
      <c r="HE41" s="305"/>
      <c r="HF41" s="305"/>
      <c r="HG41" s="305"/>
      <c r="HH41" s="305"/>
      <c r="HI41" s="305"/>
      <c r="HJ41" s="305"/>
      <c r="HK41" s="305"/>
      <c r="HL41" s="305"/>
      <c r="HM41" s="305"/>
      <c r="HN41" s="305"/>
      <c r="HO41" s="305"/>
      <c r="HP41" s="305"/>
      <c r="HQ41" s="305"/>
      <c r="HR41" s="305"/>
      <c r="HS41" s="305"/>
      <c r="HT41" s="305"/>
      <c r="HU41" s="305"/>
      <c r="HV41" s="305"/>
      <c r="HW41" s="305"/>
      <c r="HX41" s="305"/>
      <c r="HY41" s="305"/>
      <c r="HZ41" s="305"/>
      <c r="IA41" s="305"/>
    </row>
    <row r="42" spans="1:235" s="306" customFormat="1" ht="63.75" customHeight="1" x14ac:dyDescent="0.2">
      <c r="A42" s="27">
        <f t="shared" si="0"/>
        <v>36</v>
      </c>
      <c r="B42" s="275" t="s">
        <v>117</v>
      </c>
      <c r="C42" s="276">
        <v>33</v>
      </c>
      <c r="D42" s="15" t="s">
        <v>26</v>
      </c>
      <c r="E42" s="281" t="s">
        <v>118</v>
      </c>
      <c r="F42" s="14" t="s">
        <v>119</v>
      </c>
      <c r="G42" s="281" t="s">
        <v>29</v>
      </c>
      <c r="H42" s="276" t="s">
        <v>70</v>
      </c>
      <c r="I42" s="32">
        <v>50800000</v>
      </c>
      <c r="J42" s="32"/>
      <c r="K42" s="10">
        <v>42556</v>
      </c>
      <c r="L42" s="300">
        <v>42592</v>
      </c>
      <c r="M42" s="300">
        <v>42597</v>
      </c>
      <c r="N42" s="11">
        <v>60</v>
      </c>
      <c r="O42" s="300">
        <v>42652</v>
      </c>
      <c r="P42" s="301">
        <v>81112502</v>
      </c>
      <c r="Q42" s="15" t="s">
        <v>305</v>
      </c>
      <c r="R42" s="16" t="s">
        <v>128</v>
      </c>
      <c r="S42" s="309" t="s">
        <v>428</v>
      </c>
      <c r="T42" s="304"/>
      <c r="U42" s="304"/>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c r="DF42" s="305"/>
      <c r="DG42" s="305"/>
      <c r="DH42" s="305"/>
      <c r="DI42" s="305"/>
      <c r="DJ42" s="305"/>
      <c r="DK42" s="305"/>
      <c r="DL42" s="305"/>
      <c r="DM42" s="305"/>
      <c r="DN42" s="305"/>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305"/>
      <c r="EN42" s="305"/>
      <c r="EO42" s="305"/>
      <c r="EP42" s="305"/>
      <c r="EQ42" s="305"/>
      <c r="ER42" s="305"/>
      <c r="ES42" s="305"/>
      <c r="ET42" s="305"/>
      <c r="EU42" s="305"/>
      <c r="EV42" s="305"/>
      <c r="EW42" s="305"/>
      <c r="EX42" s="305"/>
      <c r="EY42" s="305"/>
      <c r="EZ42" s="305"/>
      <c r="FA42" s="305"/>
      <c r="FB42" s="305"/>
      <c r="FC42" s="305"/>
      <c r="FD42" s="305"/>
      <c r="FE42" s="305"/>
      <c r="FF42" s="305"/>
      <c r="FG42" s="305"/>
      <c r="FH42" s="305"/>
      <c r="FI42" s="305"/>
      <c r="FJ42" s="305"/>
      <c r="FK42" s="305"/>
      <c r="FL42" s="305"/>
      <c r="FM42" s="305"/>
      <c r="FN42" s="305"/>
      <c r="FO42" s="305"/>
      <c r="FP42" s="305"/>
      <c r="FQ42" s="305"/>
      <c r="FR42" s="305"/>
      <c r="FS42" s="305"/>
      <c r="FT42" s="305"/>
      <c r="FU42" s="305"/>
      <c r="FV42" s="305"/>
      <c r="FW42" s="305"/>
      <c r="FX42" s="305"/>
      <c r="FY42" s="305"/>
      <c r="FZ42" s="305"/>
      <c r="GA42" s="305"/>
      <c r="GB42" s="305"/>
      <c r="GC42" s="305"/>
      <c r="GD42" s="305"/>
      <c r="GE42" s="305"/>
      <c r="GF42" s="305"/>
      <c r="GG42" s="305"/>
      <c r="GH42" s="305"/>
      <c r="GI42" s="305"/>
      <c r="GJ42" s="305"/>
      <c r="GK42" s="305"/>
      <c r="GL42" s="305"/>
      <c r="GM42" s="305"/>
      <c r="GN42" s="305"/>
      <c r="GO42" s="305"/>
      <c r="GP42" s="305"/>
      <c r="GQ42" s="305"/>
      <c r="GR42" s="305"/>
      <c r="GS42" s="305"/>
      <c r="GT42" s="305"/>
      <c r="GU42" s="305"/>
      <c r="GV42" s="305"/>
      <c r="GW42" s="305"/>
      <c r="GX42" s="305"/>
      <c r="GY42" s="305"/>
      <c r="GZ42" s="305"/>
      <c r="HA42" s="305"/>
      <c r="HB42" s="305"/>
      <c r="HC42" s="305"/>
      <c r="HD42" s="305"/>
      <c r="HE42" s="305"/>
      <c r="HF42" s="305"/>
      <c r="HG42" s="305"/>
      <c r="HH42" s="305"/>
      <c r="HI42" s="305"/>
      <c r="HJ42" s="305"/>
      <c r="HK42" s="305"/>
      <c r="HL42" s="305"/>
      <c r="HM42" s="305"/>
      <c r="HN42" s="305"/>
      <c r="HO42" s="305"/>
      <c r="HP42" s="305"/>
      <c r="HQ42" s="305"/>
      <c r="HR42" s="305"/>
      <c r="HS42" s="305"/>
      <c r="HT42" s="305"/>
      <c r="HU42" s="305"/>
      <c r="HV42" s="305"/>
      <c r="HW42" s="305"/>
      <c r="HX42" s="305"/>
      <c r="HY42" s="305"/>
      <c r="HZ42" s="305"/>
      <c r="IA42" s="305"/>
    </row>
    <row r="43" spans="1:235" s="9" customFormat="1" ht="147" customHeight="1" x14ac:dyDescent="0.2">
      <c r="A43" s="27">
        <f t="shared" si="0"/>
        <v>37</v>
      </c>
      <c r="B43" s="275" t="s">
        <v>129</v>
      </c>
      <c r="C43" s="276">
        <v>31102</v>
      </c>
      <c r="D43" s="29" t="s">
        <v>130</v>
      </c>
      <c r="E43" s="270">
        <v>311020301</v>
      </c>
      <c r="F43" s="30" t="s">
        <v>97</v>
      </c>
      <c r="G43" s="267" t="s">
        <v>35</v>
      </c>
      <c r="H43" s="15" t="s">
        <v>253</v>
      </c>
      <c r="I43" s="402">
        <v>10312330</v>
      </c>
      <c r="J43" s="402">
        <v>10312330</v>
      </c>
      <c r="K43" s="10">
        <v>42390</v>
      </c>
      <c r="L43" s="260">
        <v>42422</v>
      </c>
      <c r="M43" s="260">
        <v>42425</v>
      </c>
      <c r="N43" s="27">
        <v>300</v>
      </c>
      <c r="O43" s="260">
        <v>42728</v>
      </c>
      <c r="P43" s="350" t="s">
        <v>589</v>
      </c>
      <c r="Q43" s="453" t="s">
        <v>588</v>
      </c>
      <c r="R43" s="273" t="s">
        <v>131</v>
      </c>
      <c r="S43" s="278" t="s">
        <v>419</v>
      </c>
      <c r="T43" s="14" t="s">
        <v>590</v>
      </c>
      <c r="U43" s="274" t="s">
        <v>387</v>
      </c>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row>
    <row r="44" spans="1:235" s="9" customFormat="1" ht="76.5" customHeight="1" x14ac:dyDescent="0.2">
      <c r="A44" s="27">
        <f t="shared" si="0"/>
        <v>38</v>
      </c>
      <c r="B44" s="275" t="s">
        <v>129</v>
      </c>
      <c r="C44" s="276">
        <v>31202</v>
      </c>
      <c r="D44" s="29" t="s">
        <v>246</v>
      </c>
      <c r="E44" s="35">
        <v>3120204</v>
      </c>
      <c r="F44" s="334" t="s">
        <v>274</v>
      </c>
      <c r="G44" s="267" t="s">
        <v>35</v>
      </c>
      <c r="H44" s="275" t="s">
        <v>30</v>
      </c>
      <c r="I44" s="277">
        <v>26000000</v>
      </c>
      <c r="J44" s="277"/>
      <c r="K44" s="10">
        <v>42382</v>
      </c>
      <c r="L44" s="10">
        <v>42445</v>
      </c>
      <c r="M44" s="10">
        <v>42456</v>
      </c>
      <c r="N44" s="294">
        <v>90</v>
      </c>
      <c r="O44" s="10">
        <v>42548</v>
      </c>
      <c r="P44" s="327" t="s">
        <v>133</v>
      </c>
      <c r="Q44" s="275" t="s">
        <v>134</v>
      </c>
      <c r="R44" s="273" t="s">
        <v>135</v>
      </c>
      <c r="S44" s="278" t="s">
        <v>419</v>
      </c>
      <c r="T44" s="195"/>
      <c r="U44" s="195"/>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row>
    <row r="45" spans="1:235" s="9" customFormat="1" ht="114.75" customHeight="1" x14ac:dyDescent="0.2">
      <c r="A45" s="27">
        <f t="shared" si="0"/>
        <v>39</v>
      </c>
      <c r="B45" s="275" t="s">
        <v>129</v>
      </c>
      <c r="C45" s="276">
        <v>31202</v>
      </c>
      <c r="D45" s="29" t="s">
        <v>246</v>
      </c>
      <c r="E45" s="35">
        <v>3120217</v>
      </c>
      <c r="F45" s="334" t="s">
        <v>136</v>
      </c>
      <c r="G45" s="20" t="s">
        <v>252</v>
      </c>
      <c r="H45" s="275" t="s">
        <v>30</v>
      </c>
      <c r="I45" s="277">
        <v>80000000</v>
      </c>
      <c r="J45" s="277"/>
      <c r="K45" s="10">
        <v>42395</v>
      </c>
      <c r="L45" s="10">
        <v>42480</v>
      </c>
      <c r="M45" s="10">
        <v>42501</v>
      </c>
      <c r="N45" s="294">
        <v>150</v>
      </c>
      <c r="O45" s="10">
        <v>42653</v>
      </c>
      <c r="P45" s="335" t="s">
        <v>137</v>
      </c>
      <c r="Q45" s="275" t="s">
        <v>138</v>
      </c>
      <c r="R45" s="273" t="s">
        <v>139</v>
      </c>
      <c r="S45" s="278" t="s">
        <v>419</v>
      </c>
      <c r="T45" s="195"/>
      <c r="U45" s="195"/>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row>
    <row r="46" spans="1:235" s="9" customFormat="1" ht="76.5" customHeight="1" x14ac:dyDescent="0.2">
      <c r="A46" s="27">
        <f t="shared" si="0"/>
        <v>40</v>
      </c>
      <c r="B46" s="275" t="s">
        <v>129</v>
      </c>
      <c r="C46" s="276">
        <v>31202</v>
      </c>
      <c r="D46" s="29" t="s">
        <v>246</v>
      </c>
      <c r="E46" s="35">
        <v>3120204</v>
      </c>
      <c r="F46" s="334" t="s">
        <v>274</v>
      </c>
      <c r="G46" s="267" t="s">
        <v>140</v>
      </c>
      <c r="H46" s="275" t="s">
        <v>70</v>
      </c>
      <c r="I46" s="277">
        <v>20800000</v>
      </c>
      <c r="J46" s="277"/>
      <c r="K46" s="10">
        <v>42402</v>
      </c>
      <c r="L46" s="10">
        <v>42470</v>
      </c>
      <c r="M46" s="10">
        <v>42484</v>
      </c>
      <c r="N46" s="294">
        <v>90</v>
      </c>
      <c r="O46" s="10">
        <v>42574</v>
      </c>
      <c r="P46" s="12" t="s">
        <v>141</v>
      </c>
      <c r="Q46" s="275" t="s">
        <v>142</v>
      </c>
      <c r="R46" s="297" t="s">
        <v>143</v>
      </c>
      <c r="S46" s="278" t="s">
        <v>419</v>
      </c>
      <c r="T46" s="195"/>
      <c r="U46" s="195"/>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row>
    <row r="47" spans="1:235" s="9" customFormat="1" ht="81.75" customHeight="1" x14ac:dyDescent="0.2">
      <c r="A47" s="27">
        <f t="shared" si="0"/>
        <v>41</v>
      </c>
      <c r="B47" s="275" t="s">
        <v>129</v>
      </c>
      <c r="C47" s="276">
        <v>31202</v>
      </c>
      <c r="D47" s="29" t="s">
        <v>246</v>
      </c>
      <c r="E47" s="336">
        <v>3120204</v>
      </c>
      <c r="F47" s="334" t="s">
        <v>274</v>
      </c>
      <c r="G47" s="267" t="s">
        <v>140</v>
      </c>
      <c r="H47" s="275" t="s">
        <v>70</v>
      </c>
      <c r="I47" s="32">
        <v>8608151</v>
      </c>
      <c r="J47" s="32">
        <v>8608151</v>
      </c>
      <c r="K47" s="10">
        <v>42367</v>
      </c>
      <c r="L47" s="399">
        <v>42416</v>
      </c>
      <c r="M47" s="260">
        <v>42431</v>
      </c>
      <c r="N47" s="27" t="s">
        <v>566</v>
      </c>
      <c r="O47" s="260">
        <v>42461</v>
      </c>
      <c r="P47" s="14" t="s">
        <v>567</v>
      </c>
      <c r="Q47" s="31" t="s">
        <v>565</v>
      </c>
      <c r="R47" s="273" t="s">
        <v>139</v>
      </c>
      <c r="S47" s="278" t="s">
        <v>419</v>
      </c>
      <c r="T47" s="14" t="s">
        <v>568</v>
      </c>
      <c r="U47" s="274" t="s">
        <v>387</v>
      </c>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row>
    <row r="48" spans="1:235" s="9" customFormat="1" ht="127.5" customHeight="1" x14ac:dyDescent="0.2">
      <c r="A48" s="27">
        <f t="shared" si="0"/>
        <v>42</v>
      </c>
      <c r="B48" s="275" t="s">
        <v>129</v>
      </c>
      <c r="C48" s="276">
        <v>31202</v>
      </c>
      <c r="D48" s="29" t="s">
        <v>246</v>
      </c>
      <c r="E48" s="35">
        <v>3120204</v>
      </c>
      <c r="F48" s="334" t="s">
        <v>274</v>
      </c>
      <c r="G48" s="267" t="s">
        <v>140</v>
      </c>
      <c r="H48" s="275" t="s">
        <v>70</v>
      </c>
      <c r="I48" s="277">
        <v>400000</v>
      </c>
      <c r="J48" s="277"/>
      <c r="K48" s="10">
        <v>42367</v>
      </c>
      <c r="L48" s="10">
        <v>42429</v>
      </c>
      <c r="M48" s="10">
        <v>42420</v>
      </c>
      <c r="N48" s="294">
        <v>300</v>
      </c>
      <c r="O48" s="10">
        <v>42716</v>
      </c>
      <c r="P48" s="13" t="s">
        <v>144</v>
      </c>
      <c r="Q48" s="275" t="s">
        <v>322</v>
      </c>
      <c r="R48" s="297" t="s">
        <v>145</v>
      </c>
      <c r="S48" s="278" t="s">
        <v>419</v>
      </c>
      <c r="T48" s="288" t="s">
        <v>321</v>
      </c>
      <c r="U48" s="274" t="s">
        <v>435</v>
      </c>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row>
    <row r="49" spans="1:235" s="9" customFormat="1" ht="127.5" customHeight="1" x14ac:dyDescent="0.2">
      <c r="A49" s="27">
        <f t="shared" si="0"/>
        <v>43</v>
      </c>
      <c r="B49" s="275" t="s">
        <v>129</v>
      </c>
      <c r="C49" s="276">
        <v>31202</v>
      </c>
      <c r="D49" s="29" t="s">
        <v>246</v>
      </c>
      <c r="E49" s="35">
        <v>3120204</v>
      </c>
      <c r="F49" s="334" t="s">
        <v>274</v>
      </c>
      <c r="G49" s="267" t="s">
        <v>140</v>
      </c>
      <c r="H49" s="275" t="s">
        <v>70</v>
      </c>
      <c r="I49" s="277">
        <v>1000000</v>
      </c>
      <c r="J49" s="277"/>
      <c r="K49" s="10">
        <v>42367</v>
      </c>
      <c r="L49" s="10">
        <v>42429</v>
      </c>
      <c r="M49" s="10">
        <v>42420</v>
      </c>
      <c r="N49" s="294">
        <v>300</v>
      </c>
      <c r="O49" s="10">
        <v>42716</v>
      </c>
      <c r="P49" s="13" t="s">
        <v>144</v>
      </c>
      <c r="Q49" s="275" t="s">
        <v>433</v>
      </c>
      <c r="R49" s="297" t="s">
        <v>145</v>
      </c>
      <c r="S49" s="278" t="s">
        <v>419</v>
      </c>
      <c r="T49" s="288" t="s">
        <v>321</v>
      </c>
      <c r="U49" s="274" t="s">
        <v>324</v>
      </c>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row>
    <row r="50" spans="1:235" s="9" customFormat="1" ht="127.5" customHeight="1" x14ac:dyDescent="0.2">
      <c r="A50" s="27">
        <f t="shared" si="0"/>
        <v>44</v>
      </c>
      <c r="B50" s="275" t="s">
        <v>129</v>
      </c>
      <c r="C50" s="276">
        <v>31202</v>
      </c>
      <c r="D50" s="29" t="s">
        <v>246</v>
      </c>
      <c r="E50" s="35">
        <v>3120204</v>
      </c>
      <c r="F50" s="334" t="s">
        <v>274</v>
      </c>
      <c r="G50" s="267" t="s">
        <v>140</v>
      </c>
      <c r="H50" s="275" t="s">
        <v>70</v>
      </c>
      <c r="I50" s="277">
        <v>1100000</v>
      </c>
      <c r="J50" s="277"/>
      <c r="K50" s="10">
        <v>42367</v>
      </c>
      <c r="L50" s="10">
        <v>42429</v>
      </c>
      <c r="M50" s="10">
        <v>42420</v>
      </c>
      <c r="N50" s="294">
        <v>300</v>
      </c>
      <c r="O50" s="10">
        <v>42716</v>
      </c>
      <c r="P50" s="13" t="s">
        <v>144</v>
      </c>
      <c r="Q50" s="275" t="s">
        <v>323</v>
      </c>
      <c r="R50" s="297" t="s">
        <v>145</v>
      </c>
      <c r="S50" s="278" t="s">
        <v>419</v>
      </c>
      <c r="T50" s="288" t="s">
        <v>321</v>
      </c>
      <c r="U50" s="274" t="s">
        <v>324</v>
      </c>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row>
    <row r="51" spans="1:235" s="9" customFormat="1" ht="127.5" customHeight="1" x14ac:dyDescent="0.2">
      <c r="A51" s="27">
        <f t="shared" si="0"/>
        <v>45</v>
      </c>
      <c r="B51" s="275" t="s">
        <v>129</v>
      </c>
      <c r="C51" s="276">
        <v>31202</v>
      </c>
      <c r="D51" s="29" t="s">
        <v>246</v>
      </c>
      <c r="E51" s="35">
        <v>3120204</v>
      </c>
      <c r="F51" s="334" t="s">
        <v>274</v>
      </c>
      <c r="G51" s="267" t="s">
        <v>140</v>
      </c>
      <c r="H51" s="275" t="s">
        <v>70</v>
      </c>
      <c r="I51" s="277">
        <v>900000</v>
      </c>
      <c r="J51" s="277"/>
      <c r="K51" s="10">
        <v>42367</v>
      </c>
      <c r="L51" s="10">
        <v>42429</v>
      </c>
      <c r="M51" s="10">
        <v>42420</v>
      </c>
      <c r="N51" s="294">
        <v>300</v>
      </c>
      <c r="O51" s="10">
        <v>42716</v>
      </c>
      <c r="P51" s="13" t="s">
        <v>144</v>
      </c>
      <c r="Q51" s="275" t="s">
        <v>434</v>
      </c>
      <c r="R51" s="297" t="s">
        <v>145</v>
      </c>
      <c r="S51" s="278" t="s">
        <v>419</v>
      </c>
      <c r="T51" s="288" t="s">
        <v>321</v>
      </c>
      <c r="U51" s="274" t="s">
        <v>324</v>
      </c>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row>
    <row r="52" spans="1:235" s="9" customFormat="1" ht="127.5" customHeight="1" x14ac:dyDescent="0.2">
      <c r="A52" s="27">
        <f t="shared" si="0"/>
        <v>46</v>
      </c>
      <c r="B52" s="275" t="s">
        <v>129</v>
      </c>
      <c r="C52" s="276">
        <v>31202</v>
      </c>
      <c r="D52" s="29" t="s">
        <v>246</v>
      </c>
      <c r="E52" s="35">
        <v>3120204</v>
      </c>
      <c r="F52" s="334" t="s">
        <v>274</v>
      </c>
      <c r="G52" s="267" t="s">
        <v>140</v>
      </c>
      <c r="H52" s="275" t="s">
        <v>70</v>
      </c>
      <c r="I52" s="402">
        <v>1010000</v>
      </c>
      <c r="J52" s="402">
        <v>1010000</v>
      </c>
      <c r="K52" s="10">
        <v>42367</v>
      </c>
      <c r="L52" s="260">
        <v>42422</v>
      </c>
      <c r="M52" s="260">
        <v>42425</v>
      </c>
      <c r="N52" s="27">
        <v>365</v>
      </c>
      <c r="O52" s="260">
        <v>42790</v>
      </c>
      <c r="P52" s="289" t="s">
        <v>586</v>
      </c>
      <c r="Q52" s="453" t="s">
        <v>585</v>
      </c>
      <c r="R52" s="297" t="s">
        <v>145</v>
      </c>
      <c r="S52" s="278" t="s">
        <v>419</v>
      </c>
      <c r="T52" s="14" t="s">
        <v>587</v>
      </c>
      <c r="U52" s="274" t="s">
        <v>387</v>
      </c>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row>
    <row r="53" spans="1:235" s="9" customFormat="1" ht="140.25" customHeight="1" x14ac:dyDescent="0.2">
      <c r="A53" s="27">
        <f t="shared" si="0"/>
        <v>47</v>
      </c>
      <c r="B53" s="275" t="s">
        <v>129</v>
      </c>
      <c r="C53" s="281">
        <v>33</v>
      </c>
      <c r="D53" s="16" t="s">
        <v>26</v>
      </c>
      <c r="E53" s="317" t="s">
        <v>27</v>
      </c>
      <c r="F53" s="337" t="s">
        <v>28</v>
      </c>
      <c r="G53" s="267" t="s">
        <v>98</v>
      </c>
      <c r="H53" s="275" t="s">
        <v>30</v>
      </c>
      <c r="I53" s="277">
        <v>150000000</v>
      </c>
      <c r="J53" s="277"/>
      <c r="K53" s="10">
        <v>42418</v>
      </c>
      <c r="L53" s="10">
        <v>42505</v>
      </c>
      <c r="M53" s="10">
        <v>42519</v>
      </c>
      <c r="N53" s="281">
        <v>365</v>
      </c>
      <c r="O53" s="10">
        <v>42883</v>
      </c>
      <c r="P53" s="12" t="s">
        <v>146</v>
      </c>
      <c r="Q53" s="14" t="s">
        <v>625</v>
      </c>
      <c r="R53" s="297" t="s">
        <v>147</v>
      </c>
      <c r="S53" s="278" t="s">
        <v>419</v>
      </c>
      <c r="T53" s="288" t="s">
        <v>418</v>
      </c>
      <c r="U53" s="274" t="s">
        <v>379</v>
      </c>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row>
    <row r="54" spans="1:235" s="9" customFormat="1" ht="114.75" customHeight="1" x14ac:dyDescent="0.2">
      <c r="A54" s="27">
        <f t="shared" si="0"/>
        <v>48</v>
      </c>
      <c r="B54" s="22" t="s">
        <v>168</v>
      </c>
      <c r="C54" s="28" t="s">
        <v>148</v>
      </c>
      <c r="D54" s="174" t="s">
        <v>149</v>
      </c>
      <c r="E54" s="176">
        <v>3120102</v>
      </c>
      <c r="F54" s="175" t="s">
        <v>150</v>
      </c>
      <c r="G54" s="20" t="s">
        <v>29</v>
      </c>
      <c r="H54" s="15" t="s">
        <v>21</v>
      </c>
      <c r="I54" s="32">
        <f>190000000-100000000</f>
        <v>90000000</v>
      </c>
      <c r="J54" s="32"/>
      <c r="K54" s="10">
        <v>42439</v>
      </c>
      <c r="L54" s="33">
        <v>42523</v>
      </c>
      <c r="M54" s="33">
        <v>42536</v>
      </c>
      <c r="N54" s="11">
        <v>150</v>
      </c>
      <c r="O54" s="33">
        <v>42686</v>
      </c>
      <c r="P54" s="12" t="s">
        <v>295</v>
      </c>
      <c r="Q54" s="31" t="s">
        <v>151</v>
      </c>
      <c r="R54" s="16" t="s">
        <v>152</v>
      </c>
      <c r="S54" s="326" t="s">
        <v>408</v>
      </c>
      <c r="T54" s="195"/>
      <c r="U54" s="195"/>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row>
    <row r="55" spans="1:235" s="9" customFormat="1" ht="76.5" customHeight="1" x14ac:dyDescent="0.2">
      <c r="A55" s="27">
        <f t="shared" si="0"/>
        <v>49</v>
      </c>
      <c r="B55" s="22" t="s">
        <v>168</v>
      </c>
      <c r="C55" s="28" t="s">
        <v>148</v>
      </c>
      <c r="D55" s="174" t="s">
        <v>149</v>
      </c>
      <c r="E55" s="35">
        <v>3120104</v>
      </c>
      <c r="F55" s="175" t="s">
        <v>153</v>
      </c>
      <c r="G55" s="20" t="s">
        <v>29</v>
      </c>
      <c r="H55" s="15" t="s">
        <v>21</v>
      </c>
      <c r="I55" s="32">
        <v>230000000</v>
      </c>
      <c r="J55" s="32"/>
      <c r="K55" s="10">
        <f>L55-84</f>
        <v>42408</v>
      </c>
      <c r="L55" s="33">
        <v>42492</v>
      </c>
      <c r="M55" s="33">
        <v>42505</v>
      </c>
      <c r="N55" s="11">
        <v>180</v>
      </c>
      <c r="O55" s="33">
        <v>42685</v>
      </c>
      <c r="P55" s="21" t="s">
        <v>296</v>
      </c>
      <c r="Q55" s="31" t="s">
        <v>154</v>
      </c>
      <c r="R55" s="16" t="s">
        <v>155</v>
      </c>
      <c r="S55" s="326" t="s">
        <v>408</v>
      </c>
      <c r="T55" s="195"/>
      <c r="U55" s="195"/>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row>
    <row r="56" spans="1:235" s="9" customFormat="1" ht="78" customHeight="1" x14ac:dyDescent="0.2">
      <c r="A56" s="27">
        <f t="shared" si="0"/>
        <v>50</v>
      </c>
      <c r="B56" s="22" t="s">
        <v>168</v>
      </c>
      <c r="C56" s="28" t="s">
        <v>148</v>
      </c>
      <c r="D56" s="29" t="s">
        <v>246</v>
      </c>
      <c r="E56" s="28">
        <v>312020501</v>
      </c>
      <c r="F56" s="30" t="s">
        <v>101</v>
      </c>
      <c r="G56" s="20" t="s">
        <v>29</v>
      </c>
      <c r="H56" s="15" t="s">
        <v>30</v>
      </c>
      <c r="I56" s="32">
        <v>50000000</v>
      </c>
      <c r="J56" s="32"/>
      <c r="K56" s="10">
        <f>L56-84</f>
        <v>42378</v>
      </c>
      <c r="L56" s="33">
        <v>42462</v>
      </c>
      <c r="M56" s="33">
        <v>42475</v>
      </c>
      <c r="N56" s="11">
        <v>120</v>
      </c>
      <c r="O56" s="33">
        <v>42595</v>
      </c>
      <c r="P56" s="178" t="s">
        <v>297</v>
      </c>
      <c r="Q56" s="31" t="s">
        <v>156</v>
      </c>
      <c r="R56" s="16" t="s">
        <v>157</v>
      </c>
      <c r="S56" s="326" t="s">
        <v>408</v>
      </c>
      <c r="T56" s="195"/>
      <c r="U56" s="195"/>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row>
    <row r="57" spans="1:235" s="9" customFormat="1" ht="129" customHeight="1" x14ac:dyDescent="0.2">
      <c r="A57" s="27">
        <f t="shared" si="0"/>
        <v>51</v>
      </c>
      <c r="B57" s="275" t="s">
        <v>117</v>
      </c>
      <c r="C57" s="28" t="s">
        <v>148</v>
      </c>
      <c r="D57" s="174" t="s">
        <v>149</v>
      </c>
      <c r="E57" s="176">
        <v>3120102</v>
      </c>
      <c r="F57" s="175" t="s">
        <v>150</v>
      </c>
      <c r="G57" s="20" t="s">
        <v>35</v>
      </c>
      <c r="H57" s="15" t="s">
        <v>70</v>
      </c>
      <c r="I57" s="32">
        <v>28900000</v>
      </c>
      <c r="J57" s="32"/>
      <c r="K57" s="10">
        <v>42415</v>
      </c>
      <c r="L57" s="33">
        <v>42431</v>
      </c>
      <c r="M57" s="33">
        <v>42415</v>
      </c>
      <c r="N57" s="11">
        <v>360</v>
      </c>
      <c r="O57" s="33">
        <v>42775</v>
      </c>
      <c r="P57" s="13" t="s">
        <v>298</v>
      </c>
      <c r="Q57" s="31" t="s">
        <v>415</v>
      </c>
      <c r="R57" s="16" t="s">
        <v>158</v>
      </c>
      <c r="S57" s="309" t="s">
        <v>428</v>
      </c>
      <c r="T57" s="309" t="s">
        <v>393</v>
      </c>
      <c r="U57" s="309" t="s">
        <v>394</v>
      </c>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row>
    <row r="58" spans="1:235" s="9" customFormat="1" ht="44.25" customHeight="1" x14ac:dyDescent="0.2">
      <c r="A58" s="27">
        <f t="shared" si="0"/>
        <v>52</v>
      </c>
      <c r="B58" s="22" t="s">
        <v>168</v>
      </c>
      <c r="C58" s="28" t="s">
        <v>148</v>
      </c>
      <c r="D58" s="174" t="s">
        <v>149</v>
      </c>
      <c r="E58" s="176">
        <v>3120105</v>
      </c>
      <c r="F58" s="175" t="s">
        <v>159</v>
      </c>
      <c r="G58" s="20" t="s">
        <v>35</v>
      </c>
      <c r="H58" s="15" t="s">
        <v>70</v>
      </c>
      <c r="I58" s="32">
        <v>18000000</v>
      </c>
      <c r="J58" s="32"/>
      <c r="K58" s="10">
        <f>L58-63</f>
        <v>42398</v>
      </c>
      <c r="L58" s="33">
        <v>42461</v>
      </c>
      <c r="M58" s="33">
        <v>42475</v>
      </c>
      <c r="N58" s="11">
        <v>60</v>
      </c>
      <c r="O58" s="33">
        <v>42535</v>
      </c>
      <c r="P58" s="20" t="s">
        <v>299</v>
      </c>
      <c r="Q58" s="31" t="s">
        <v>160</v>
      </c>
      <c r="R58" s="16" t="s">
        <v>161</v>
      </c>
      <c r="S58" s="326" t="s">
        <v>408</v>
      </c>
      <c r="T58" s="195"/>
      <c r="U58" s="195"/>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row>
    <row r="59" spans="1:235" s="9" customFormat="1" ht="140.25" customHeight="1" x14ac:dyDescent="0.2">
      <c r="A59" s="27">
        <f t="shared" si="0"/>
        <v>53</v>
      </c>
      <c r="B59" s="22" t="s">
        <v>168</v>
      </c>
      <c r="C59" s="28" t="s">
        <v>18</v>
      </c>
      <c r="D59" s="29" t="s">
        <v>246</v>
      </c>
      <c r="E59" s="176">
        <v>3120105</v>
      </c>
      <c r="F59" s="175" t="s">
        <v>162</v>
      </c>
      <c r="G59" s="20" t="s">
        <v>252</v>
      </c>
      <c r="H59" s="15" t="s">
        <v>163</v>
      </c>
      <c r="I59" s="32">
        <v>400000000</v>
      </c>
      <c r="J59" s="32"/>
      <c r="K59" s="10">
        <f t="shared" ref="K59" si="1">L59-84</f>
        <v>42530</v>
      </c>
      <c r="L59" s="33">
        <v>42614</v>
      </c>
      <c r="M59" s="33">
        <v>42637</v>
      </c>
      <c r="N59" s="11">
        <v>365</v>
      </c>
      <c r="O59" s="33">
        <v>43002</v>
      </c>
      <c r="P59" s="12" t="s">
        <v>300</v>
      </c>
      <c r="Q59" s="31" t="s">
        <v>164</v>
      </c>
      <c r="R59" s="16" t="s">
        <v>165</v>
      </c>
      <c r="S59" s="326" t="s">
        <v>408</v>
      </c>
      <c r="T59" s="195"/>
      <c r="U59" s="195"/>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row>
    <row r="60" spans="1:235" s="9" customFormat="1" ht="109.5" customHeight="1" x14ac:dyDescent="0.2">
      <c r="A60" s="27">
        <f t="shared" si="0"/>
        <v>54</v>
      </c>
      <c r="B60" s="22" t="s">
        <v>168</v>
      </c>
      <c r="C60" s="28" t="s">
        <v>18</v>
      </c>
      <c r="D60" s="29" t="s">
        <v>246</v>
      </c>
      <c r="E60" s="176">
        <v>312020601</v>
      </c>
      <c r="F60" s="175" t="s">
        <v>162</v>
      </c>
      <c r="G60" s="20" t="s">
        <v>86</v>
      </c>
      <c r="H60" s="15" t="s">
        <v>30</v>
      </c>
      <c r="I60" s="32">
        <v>0</v>
      </c>
      <c r="J60" s="32"/>
      <c r="K60" s="10">
        <v>42410</v>
      </c>
      <c r="L60" s="33">
        <v>42492</v>
      </c>
      <c r="M60" s="33">
        <f>L60+5</f>
        <v>42497</v>
      </c>
      <c r="N60" s="11">
        <v>365</v>
      </c>
      <c r="O60" s="33">
        <f>M60+N60</f>
        <v>42862</v>
      </c>
      <c r="P60" s="12" t="s">
        <v>301</v>
      </c>
      <c r="Q60" s="31" t="s">
        <v>166</v>
      </c>
      <c r="R60" s="16" t="s">
        <v>167</v>
      </c>
      <c r="S60" s="326" t="s">
        <v>408</v>
      </c>
      <c r="T60" s="274" t="s">
        <v>407</v>
      </c>
      <c r="U60" s="274" t="s">
        <v>325</v>
      </c>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row>
    <row r="61" spans="1:235" s="9" customFormat="1" ht="309.75" customHeight="1" x14ac:dyDescent="0.2">
      <c r="A61" s="27">
        <f t="shared" si="0"/>
        <v>55</v>
      </c>
      <c r="B61" s="22" t="s">
        <v>172</v>
      </c>
      <c r="C61" s="28">
        <v>33</v>
      </c>
      <c r="D61" s="15" t="s">
        <v>26</v>
      </c>
      <c r="E61" s="317" t="s">
        <v>27</v>
      </c>
      <c r="F61" s="20" t="s">
        <v>28</v>
      </c>
      <c r="G61" s="276" t="s">
        <v>126</v>
      </c>
      <c r="H61" s="276" t="s">
        <v>250</v>
      </c>
      <c r="I61" s="32">
        <v>541800000</v>
      </c>
      <c r="J61" s="32"/>
      <c r="K61" s="327">
        <v>42342</v>
      </c>
      <c r="L61" s="327">
        <v>42473</v>
      </c>
      <c r="M61" s="327">
        <v>42539</v>
      </c>
      <c r="N61" s="32">
        <v>180</v>
      </c>
      <c r="O61" s="327">
        <v>42721</v>
      </c>
      <c r="P61" s="267" t="s">
        <v>170</v>
      </c>
      <c r="Q61" s="16" t="s">
        <v>624</v>
      </c>
      <c r="R61" s="16" t="s">
        <v>171</v>
      </c>
      <c r="S61" s="274" t="s">
        <v>326</v>
      </c>
      <c r="T61" s="347" t="s">
        <v>548</v>
      </c>
      <c r="U61" s="274" t="s">
        <v>325</v>
      </c>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row>
    <row r="62" spans="1:235" s="24" customFormat="1" ht="191.25" customHeight="1" x14ac:dyDescent="0.2">
      <c r="A62" s="27">
        <f t="shared" si="0"/>
        <v>56</v>
      </c>
      <c r="B62" s="19" t="s">
        <v>129</v>
      </c>
      <c r="C62" s="280" t="s">
        <v>175</v>
      </c>
      <c r="D62" s="29" t="s">
        <v>130</v>
      </c>
      <c r="E62" s="258">
        <v>311020301</v>
      </c>
      <c r="F62" s="259" t="s">
        <v>383</v>
      </c>
      <c r="G62" s="14" t="s">
        <v>98</v>
      </c>
      <c r="H62" s="14" t="s">
        <v>30</v>
      </c>
      <c r="I62" s="26">
        <v>15200000</v>
      </c>
      <c r="J62" s="26">
        <v>15200000</v>
      </c>
      <c r="K62" s="287">
        <v>42394</v>
      </c>
      <c r="L62" s="260">
        <v>42424</v>
      </c>
      <c r="M62" s="260">
        <v>42429</v>
      </c>
      <c r="N62" s="27">
        <v>120</v>
      </c>
      <c r="O62" s="260">
        <v>42549</v>
      </c>
      <c r="P62" s="321" t="s">
        <v>593</v>
      </c>
      <c r="Q62" s="453" t="s">
        <v>640</v>
      </c>
      <c r="R62" s="16" t="s">
        <v>422</v>
      </c>
      <c r="S62" s="278" t="s">
        <v>419</v>
      </c>
      <c r="T62" s="14" t="s">
        <v>594</v>
      </c>
      <c r="U62" s="274" t="s">
        <v>387</v>
      </c>
    </row>
    <row r="63" spans="1:235" s="9" customFormat="1" ht="135.75" customHeight="1" x14ac:dyDescent="0.2">
      <c r="A63" s="27">
        <f t="shared" si="0"/>
        <v>57</v>
      </c>
      <c r="B63" s="279" t="s">
        <v>174</v>
      </c>
      <c r="C63" s="280" t="s">
        <v>175</v>
      </c>
      <c r="D63" s="29" t="s">
        <v>130</v>
      </c>
      <c r="E63" s="281">
        <v>311020301</v>
      </c>
      <c r="F63" s="30" t="s">
        <v>97</v>
      </c>
      <c r="G63" s="14" t="s">
        <v>98</v>
      </c>
      <c r="H63" s="15" t="s">
        <v>253</v>
      </c>
      <c r="I63" s="282">
        <v>32000000</v>
      </c>
      <c r="J63" s="282">
        <v>32000000</v>
      </c>
      <c r="K63" s="10">
        <v>42396</v>
      </c>
      <c r="L63" s="10">
        <v>42444</v>
      </c>
      <c r="M63" s="33">
        <v>42449</v>
      </c>
      <c r="N63" s="11">
        <v>120</v>
      </c>
      <c r="O63" s="33">
        <v>42569</v>
      </c>
      <c r="P63" s="12" t="s">
        <v>176</v>
      </c>
      <c r="Q63" s="453" t="s">
        <v>641</v>
      </c>
      <c r="R63" s="283" t="s">
        <v>592</v>
      </c>
      <c r="S63" s="274" t="s">
        <v>423</v>
      </c>
      <c r="T63" s="283" t="s">
        <v>591</v>
      </c>
      <c r="U63" s="283" t="s">
        <v>387</v>
      </c>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row>
    <row r="64" spans="1:235" s="341" customFormat="1" ht="151.5" customHeight="1" x14ac:dyDescent="0.2">
      <c r="A64" s="27">
        <f t="shared" si="0"/>
        <v>58</v>
      </c>
      <c r="B64" s="20" t="s">
        <v>177</v>
      </c>
      <c r="C64" s="281">
        <v>31201</v>
      </c>
      <c r="D64" s="29" t="s">
        <v>149</v>
      </c>
      <c r="E64" s="295">
        <v>3120104</v>
      </c>
      <c r="F64" s="20" t="s">
        <v>153</v>
      </c>
      <c r="G64" s="20" t="s">
        <v>35</v>
      </c>
      <c r="H64" s="267" t="s">
        <v>70</v>
      </c>
      <c r="I64" s="277">
        <v>7000000</v>
      </c>
      <c r="J64" s="277"/>
      <c r="K64" s="10">
        <v>42466</v>
      </c>
      <c r="L64" s="33">
        <v>42529</v>
      </c>
      <c r="M64" s="33">
        <v>42534</v>
      </c>
      <c r="N64" s="284">
        <v>60</v>
      </c>
      <c r="O64" s="33">
        <v>42594</v>
      </c>
      <c r="P64" s="338" t="s">
        <v>178</v>
      </c>
      <c r="Q64" s="31" t="s">
        <v>179</v>
      </c>
      <c r="R64" s="16" t="s">
        <v>180</v>
      </c>
      <c r="S64" s="343" t="s">
        <v>331</v>
      </c>
      <c r="T64" s="339"/>
      <c r="U64" s="339"/>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c r="BP64" s="340"/>
      <c r="BQ64" s="340"/>
      <c r="BR64" s="340"/>
      <c r="BS64" s="340"/>
      <c r="BT64" s="340"/>
      <c r="BU64" s="340"/>
      <c r="BV64" s="340"/>
      <c r="BW64" s="340"/>
      <c r="BX64" s="340"/>
      <c r="BY64" s="340"/>
      <c r="BZ64" s="340"/>
      <c r="CA64" s="340"/>
      <c r="CB64" s="340"/>
      <c r="CC64" s="340"/>
      <c r="CD64" s="340"/>
      <c r="CE64" s="340"/>
      <c r="CF64" s="340"/>
      <c r="CG64" s="340"/>
      <c r="CH64" s="340"/>
      <c r="CI64" s="340"/>
      <c r="CJ64" s="340"/>
      <c r="CK64" s="340"/>
      <c r="CL64" s="340"/>
      <c r="CM64" s="340"/>
      <c r="CN64" s="340"/>
      <c r="CO64" s="340"/>
      <c r="CP64" s="340"/>
      <c r="CQ64" s="340"/>
      <c r="CR64" s="340"/>
      <c r="CS64" s="340"/>
      <c r="CT64" s="340"/>
      <c r="CU64" s="340"/>
      <c r="CV64" s="340"/>
      <c r="CW64" s="340"/>
      <c r="CX64" s="340"/>
      <c r="CY64" s="340"/>
      <c r="CZ64" s="340"/>
      <c r="DA64" s="340"/>
      <c r="DB64" s="340"/>
      <c r="DC64" s="340"/>
      <c r="DD64" s="340"/>
      <c r="DE64" s="340"/>
      <c r="DF64" s="340"/>
      <c r="DG64" s="340"/>
      <c r="DH64" s="340"/>
      <c r="DI64" s="340"/>
      <c r="DJ64" s="340"/>
      <c r="DK64" s="340"/>
      <c r="DL64" s="340"/>
      <c r="DM64" s="340"/>
      <c r="DN64" s="340"/>
      <c r="DO64" s="340"/>
      <c r="DP64" s="340"/>
      <c r="DQ64" s="340"/>
      <c r="DR64" s="340"/>
      <c r="DS64" s="340"/>
      <c r="DT64" s="340"/>
      <c r="DU64" s="340"/>
      <c r="DV64" s="340"/>
      <c r="DW64" s="340"/>
      <c r="DX64" s="340"/>
      <c r="DY64" s="340"/>
      <c r="DZ64" s="340"/>
      <c r="EA64" s="340"/>
      <c r="EB64" s="340"/>
      <c r="EC64" s="340"/>
      <c r="ED64" s="340"/>
      <c r="EE64" s="340"/>
      <c r="EF64" s="340"/>
      <c r="EG64" s="340"/>
      <c r="EH64" s="340"/>
      <c r="EI64" s="340"/>
      <c r="EJ64" s="340"/>
      <c r="EK64" s="340"/>
      <c r="EL64" s="340"/>
      <c r="EM64" s="340"/>
      <c r="EN64" s="340"/>
      <c r="EO64" s="340"/>
      <c r="EP64" s="340"/>
      <c r="EQ64" s="340"/>
      <c r="ER64" s="340"/>
      <c r="ES64" s="340"/>
      <c r="ET64" s="340"/>
      <c r="EU64" s="340"/>
      <c r="EV64" s="340"/>
      <c r="EW64" s="340"/>
      <c r="EX64" s="340"/>
      <c r="EY64" s="340"/>
      <c r="EZ64" s="340"/>
      <c r="FA64" s="340"/>
      <c r="FB64" s="340"/>
      <c r="FC64" s="340"/>
      <c r="FD64" s="340"/>
      <c r="FE64" s="340"/>
      <c r="FF64" s="340"/>
      <c r="FG64" s="340"/>
      <c r="FH64" s="340"/>
      <c r="FI64" s="340"/>
      <c r="FJ64" s="340"/>
      <c r="FK64" s="340"/>
      <c r="FL64" s="340"/>
      <c r="FM64" s="340"/>
      <c r="FN64" s="340"/>
      <c r="FO64" s="340"/>
      <c r="FP64" s="340"/>
      <c r="FQ64" s="340"/>
      <c r="FR64" s="340"/>
      <c r="FS64" s="340"/>
      <c r="FT64" s="340"/>
      <c r="FU64" s="340"/>
      <c r="FV64" s="340"/>
      <c r="FW64" s="340"/>
      <c r="FX64" s="340"/>
      <c r="FY64" s="340"/>
      <c r="FZ64" s="340"/>
      <c r="GA64" s="340"/>
      <c r="GB64" s="340"/>
      <c r="GC64" s="340"/>
      <c r="GD64" s="340"/>
      <c r="GE64" s="340"/>
      <c r="GF64" s="340"/>
      <c r="GG64" s="340"/>
      <c r="GH64" s="340"/>
      <c r="GI64" s="340"/>
      <c r="GJ64" s="340"/>
      <c r="GK64" s="340"/>
      <c r="GL64" s="340"/>
      <c r="GM64" s="340"/>
      <c r="GN64" s="340"/>
      <c r="GO64" s="340"/>
      <c r="GP64" s="340"/>
      <c r="GQ64" s="340"/>
      <c r="GR64" s="340"/>
      <c r="GS64" s="340"/>
      <c r="GT64" s="340"/>
      <c r="GU64" s="340"/>
      <c r="GV64" s="340"/>
      <c r="GW64" s="340"/>
      <c r="GX64" s="340"/>
      <c r="GY64" s="340"/>
      <c r="GZ64" s="340"/>
      <c r="HA64" s="340"/>
      <c r="HB64" s="340"/>
      <c r="HC64" s="340"/>
      <c r="HD64" s="340"/>
      <c r="HE64" s="340"/>
      <c r="HF64" s="340"/>
      <c r="HG64" s="340"/>
      <c r="HH64" s="340"/>
      <c r="HI64" s="340"/>
      <c r="HJ64" s="340"/>
      <c r="HK64" s="340"/>
      <c r="HL64" s="340"/>
      <c r="HM64" s="340"/>
      <c r="HN64" s="340"/>
      <c r="HO64" s="340"/>
      <c r="HP64" s="340"/>
      <c r="HQ64" s="340"/>
      <c r="HR64" s="340"/>
      <c r="HS64" s="340"/>
      <c r="HT64" s="340"/>
      <c r="HU64" s="340"/>
      <c r="HV64" s="340"/>
      <c r="HW64" s="340"/>
      <c r="HX64" s="340"/>
      <c r="HY64" s="340"/>
      <c r="HZ64" s="340"/>
      <c r="IA64" s="340"/>
    </row>
    <row r="65" spans="1:235" s="341" customFormat="1" ht="165.75" customHeight="1" x14ac:dyDescent="0.2">
      <c r="A65" s="27">
        <f t="shared" si="0"/>
        <v>59</v>
      </c>
      <c r="B65" s="20" t="s">
        <v>177</v>
      </c>
      <c r="C65" s="281">
        <v>31201</v>
      </c>
      <c r="D65" s="29" t="s">
        <v>149</v>
      </c>
      <c r="E65" s="295">
        <v>3120104</v>
      </c>
      <c r="F65" s="20" t="s">
        <v>153</v>
      </c>
      <c r="G65" s="20" t="s">
        <v>29</v>
      </c>
      <c r="H65" s="267" t="s">
        <v>21</v>
      </c>
      <c r="I65" s="277">
        <v>124153362</v>
      </c>
      <c r="J65" s="277"/>
      <c r="K65" s="33">
        <v>42556</v>
      </c>
      <c r="L65" s="33">
        <v>42640</v>
      </c>
      <c r="M65" s="33">
        <v>42643</v>
      </c>
      <c r="N65" s="284">
        <v>90</v>
      </c>
      <c r="O65" s="33">
        <v>42733</v>
      </c>
      <c r="P65" s="20" t="s">
        <v>181</v>
      </c>
      <c r="Q65" s="342" t="s">
        <v>182</v>
      </c>
      <c r="R65" s="16" t="s">
        <v>183</v>
      </c>
      <c r="S65" s="343" t="s">
        <v>331</v>
      </c>
      <c r="T65" s="339"/>
      <c r="U65" s="339"/>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c r="CC65" s="340"/>
      <c r="CD65" s="340"/>
      <c r="CE65" s="340"/>
      <c r="CF65" s="340"/>
      <c r="CG65" s="340"/>
      <c r="CH65" s="340"/>
      <c r="CI65" s="340"/>
      <c r="CJ65" s="340"/>
      <c r="CK65" s="340"/>
      <c r="CL65" s="340"/>
      <c r="CM65" s="340"/>
      <c r="CN65" s="340"/>
      <c r="CO65" s="340"/>
      <c r="CP65" s="340"/>
      <c r="CQ65" s="340"/>
      <c r="CR65" s="340"/>
      <c r="CS65" s="340"/>
      <c r="CT65" s="340"/>
      <c r="CU65" s="340"/>
      <c r="CV65" s="340"/>
      <c r="CW65" s="340"/>
      <c r="CX65" s="340"/>
      <c r="CY65" s="340"/>
      <c r="CZ65" s="340"/>
      <c r="DA65" s="340"/>
      <c r="DB65" s="340"/>
      <c r="DC65" s="340"/>
      <c r="DD65" s="340"/>
      <c r="DE65" s="340"/>
      <c r="DF65" s="340"/>
      <c r="DG65" s="340"/>
      <c r="DH65" s="340"/>
      <c r="DI65" s="340"/>
      <c r="DJ65" s="340"/>
      <c r="DK65" s="340"/>
      <c r="DL65" s="340"/>
      <c r="DM65" s="340"/>
      <c r="DN65" s="340"/>
      <c r="DO65" s="340"/>
      <c r="DP65" s="340"/>
      <c r="DQ65" s="340"/>
      <c r="DR65" s="340"/>
      <c r="DS65" s="340"/>
      <c r="DT65" s="340"/>
      <c r="DU65" s="340"/>
      <c r="DV65" s="340"/>
      <c r="DW65" s="340"/>
      <c r="DX65" s="340"/>
      <c r="DY65" s="340"/>
      <c r="DZ65" s="340"/>
      <c r="EA65" s="340"/>
      <c r="EB65" s="340"/>
      <c r="EC65" s="340"/>
      <c r="ED65" s="340"/>
      <c r="EE65" s="340"/>
      <c r="EF65" s="340"/>
      <c r="EG65" s="340"/>
      <c r="EH65" s="340"/>
      <c r="EI65" s="340"/>
      <c r="EJ65" s="340"/>
      <c r="EK65" s="340"/>
      <c r="EL65" s="340"/>
      <c r="EM65" s="340"/>
      <c r="EN65" s="340"/>
      <c r="EO65" s="340"/>
      <c r="EP65" s="340"/>
      <c r="EQ65" s="340"/>
      <c r="ER65" s="340"/>
      <c r="ES65" s="340"/>
      <c r="ET65" s="340"/>
      <c r="EU65" s="340"/>
      <c r="EV65" s="340"/>
      <c r="EW65" s="340"/>
      <c r="EX65" s="340"/>
      <c r="EY65" s="340"/>
      <c r="EZ65" s="340"/>
      <c r="FA65" s="340"/>
      <c r="FB65" s="340"/>
      <c r="FC65" s="340"/>
      <c r="FD65" s="340"/>
      <c r="FE65" s="340"/>
      <c r="FF65" s="340"/>
      <c r="FG65" s="340"/>
      <c r="FH65" s="340"/>
      <c r="FI65" s="340"/>
      <c r="FJ65" s="340"/>
      <c r="FK65" s="340"/>
      <c r="FL65" s="340"/>
      <c r="FM65" s="340"/>
      <c r="FN65" s="340"/>
      <c r="FO65" s="340"/>
      <c r="FP65" s="340"/>
      <c r="FQ65" s="340"/>
      <c r="FR65" s="340"/>
      <c r="FS65" s="340"/>
      <c r="FT65" s="340"/>
      <c r="FU65" s="340"/>
      <c r="FV65" s="340"/>
      <c r="FW65" s="340"/>
      <c r="FX65" s="340"/>
      <c r="FY65" s="340"/>
      <c r="FZ65" s="340"/>
      <c r="GA65" s="340"/>
      <c r="GB65" s="340"/>
      <c r="GC65" s="340"/>
      <c r="GD65" s="340"/>
      <c r="GE65" s="340"/>
      <c r="GF65" s="340"/>
      <c r="GG65" s="340"/>
      <c r="GH65" s="340"/>
      <c r="GI65" s="340"/>
      <c r="GJ65" s="340"/>
      <c r="GK65" s="340"/>
      <c r="GL65" s="340"/>
      <c r="GM65" s="340"/>
      <c r="GN65" s="340"/>
      <c r="GO65" s="340"/>
      <c r="GP65" s="340"/>
      <c r="GQ65" s="340"/>
      <c r="GR65" s="340"/>
      <c r="GS65" s="340"/>
      <c r="GT65" s="340"/>
      <c r="GU65" s="340"/>
      <c r="GV65" s="340"/>
      <c r="GW65" s="340"/>
      <c r="GX65" s="340"/>
      <c r="GY65" s="340"/>
      <c r="GZ65" s="340"/>
      <c r="HA65" s="340"/>
      <c r="HB65" s="340"/>
      <c r="HC65" s="340"/>
      <c r="HD65" s="340"/>
      <c r="HE65" s="340"/>
      <c r="HF65" s="340"/>
      <c r="HG65" s="340"/>
      <c r="HH65" s="340"/>
      <c r="HI65" s="340"/>
      <c r="HJ65" s="340"/>
      <c r="HK65" s="340"/>
      <c r="HL65" s="340"/>
      <c r="HM65" s="340"/>
      <c r="HN65" s="340"/>
      <c r="HO65" s="340"/>
      <c r="HP65" s="340"/>
      <c r="HQ65" s="340"/>
      <c r="HR65" s="340"/>
      <c r="HS65" s="340"/>
      <c r="HT65" s="340"/>
      <c r="HU65" s="340"/>
      <c r="HV65" s="340"/>
      <c r="HW65" s="340"/>
      <c r="HX65" s="340"/>
      <c r="HY65" s="340"/>
      <c r="HZ65" s="340"/>
      <c r="IA65" s="340"/>
    </row>
    <row r="66" spans="1:235" s="331" customFormat="1" ht="108" customHeight="1" x14ac:dyDescent="0.2">
      <c r="A66" s="27">
        <f t="shared" si="0"/>
        <v>60</v>
      </c>
      <c r="B66" s="20" t="s">
        <v>177</v>
      </c>
      <c r="C66" s="281">
        <v>31201</v>
      </c>
      <c r="D66" s="29" t="s">
        <v>149</v>
      </c>
      <c r="E66" s="295">
        <v>3120103</v>
      </c>
      <c r="F66" s="20" t="s">
        <v>184</v>
      </c>
      <c r="G66" s="20" t="s">
        <v>29</v>
      </c>
      <c r="H66" s="267" t="s">
        <v>21</v>
      </c>
      <c r="I66" s="277">
        <v>146636000.00000003</v>
      </c>
      <c r="J66" s="277"/>
      <c r="K66" s="33">
        <v>42348</v>
      </c>
      <c r="L66" s="33">
        <v>42425</v>
      </c>
      <c r="M66" s="33">
        <v>42430</v>
      </c>
      <c r="N66" s="284">
        <v>365</v>
      </c>
      <c r="O66" s="33">
        <v>42795</v>
      </c>
      <c r="P66" s="278" t="s">
        <v>185</v>
      </c>
      <c r="Q66" s="285" t="s">
        <v>335</v>
      </c>
      <c r="R66" s="286" t="s">
        <v>432</v>
      </c>
      <c r="S66" s="343" t="s">
        <v>331</v>
      </c>
      <c r="T66" s="344" t="s">
        <v>327</v>
      </c>
      <c r="U66" s="343" t="s">
        <v>328</v>
      </c>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0"/>
      <c r="DA66" s="330"/>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c r="EC66" s="330"/>
      <c r="ED66" s="330"/>
      <c r="EE66" s="330"/>
      <c r="EF66" s="330"/>
      <c r="EG66" s="330"/>
      <c r="EH66" s="330"/>
      <c r="EI66" s="330"/>
      <c r="EJ66" s="330"/>
      <c r="EK66" s="330"/>
      <c r="EL66" s="330"/>
      <c r="EM66" s="330"/>
      <c r="EN66" s="330"/>
      <c r="EO66" s="330"/>
      <c r="EP66" s="330"/>
      <c r="EQ66" s="330"/>
      <c r="ER66" s="330"/>
      <c r="ES66" s="330"/>
      <c r="ET66" s="330"/>
      <c r="EU66" s="330"/>
      <c r="EV66" s="330"/>
      <c r="EW66" s="330"/>
      <c r="EX66" s="330"/>
      <c r="EY66" s="330"/>
      <c r="EZ66" s="330"/>
      <c r="FA66" s="330"/>
      <c r="FB66" s="330"/>
      <c r="FC66" s="330"/>
      <c r="FD66" s="330"/>
      <c r="FE66" s="330"/>
      <c r="FF66" s="330"/>
      <c r="FG66" s="330"/>
      <c r="FH66" s="330"/>
      <c r="FI66" s="330"/>
      <c r="FJ66" s="330"/>
      <c r="FK66" s="330"/>
      <c r="FL66" s="330"/>
      <c r="FM66" s="330"/>
      <c r="FN66" s="330"/>
      <c r="FO66" s="330"/>
      <c r="FP66" s="330"/>
      <c r="FQ66" s="330"/>
      <c r="FR66" s="330"/>
      <c r="FS66" s="330"/>
      <c r="FT66" s="330"/>
      <c r="FU66" s="330"/>
      <c r="FV66" s="330"/>
      <c r="FW66" s="330"/>
      <c r="FX66" s="330"/>
      <c r="FY66" s="330"/>
      <c r="FZ66" s="330"/>
      <c r="GA66" s="330"/>
      <c r="GB66" s="330"/>
      <c r="GC66" s="330"/>
      <c r="GD66" s="330"/>
      <c r="GE66" s="330"/>
      <c r="GF66" s="330"/>
      <c r="GG66" s="330"/>
      <c r="GH66" s="330"/>
      <c r="GI66" s="330"/>
      <c r="GJ66" s="330"/>
      <c r="GK66" s="330"/>
      <c r="GL66" s="330"/>
      <c r="GM66" s="330"/>
      <c r="GN66" s="330"/>
      <c r="GO66" s="330"/>
      <c r="GP66" s="330"/>
      <c r="GQ66" s="330"/>
      <c r="GR66" s="330"/>
      <c r="GS66" s="330"/>
      <c r="GT66" s="330"/>
      <c r="GU66" s="330"/>
      <c r="GV66" s="330"/>
      <c r="GW66" s="330"/>
      <c r="GX66" s="330"/>
      <c r="GY66" s="330"/>
      <c r="GZ66" s="330"/>
      <c r="HA66" s="330"/>
      <c r="HB66" s="330"/>
      <c r="HC66" s="330"/>
      <c r="HD66" s="330"/>
      <c r="HE66" s="330"/>
      <c r="HF66" s="330"/>
      <c r="HG66" s="330"/>
      <c r="HH66" s="330"/>
      <c r="HI66" s="330"/>
      <c r="HJ66" s="330"/>
      <c r="HK66" s="330"/>
      <c r="HL66" s="330"/>
      <c r="HM66" s="330"/>
      <c r="HN66" s="330"/>
      <c r="HO66" s="330"/>
      <c r="HP66" s="330"/>
      <c r="HQ66" s="330"/>
      <c r="HR66" s="330"/>
      <c r="HS66" s="330"/>
      <c r="HT66" s="330"/>
      <c r="HU66" s="330"/>
      <c r="HV66" s="330"/>
      <c r="HW66" s="330"/>
      <c r="HX66" s="330"/>
      <c r="HY66" s="330"/>
      <c r="HZ66" s="330"/>
      <c r="IA66" s="330"/>
    </row>
    <row r="67" spans="1:235" s="341" customFormat="1" ht="114.75" customHeight="1" x14ac:dyDescent="0.2">
      <c r="A67" s="27">
        <f t="shared" si="0"/>
        <v>61</v>
      </c>
      <c r="B67" s="20" t="s">
        <v>177</v>
      </c>
      <c r="C67" s="28" t="s">
        <v>18</v>
      </c>
      <c r="D67" s="29" t="s">
        <v>246</v>
      </c>
      <c r="E67" s="295">
        <v>312020501</v>
      </c>
      <c r="F67" s="20" t="s">
        <v>186</v>
      </c>
      <c r="G67" s="20" t="s">
        <v>35</v>
      </c>
      <c r="H67" s="267" t="s">
        <v>21</v>
      </c>
      <c r="I67" s="277">
        <v>25456345</v>
      </c>
      <c r="J67" s="277"/>
      <c r="K67" s="33">
        <v>42496</v>
      </c>
      <c r="L67" s="33">
        <v>42559</v>
      </c>
      <c r="M67" s="33">
        <v>42565</v>
      </c>
      <c r="N67" s="284">
        <v>365</v>
      </c>
      <c r="O67" s="33">
        <v>42930</v>
      </c>
      <c r="P67" s="278" t="s">
        <v>187</v>
      </c>
      <c r="Q67" s="285" t="s">
        <v>188</v>
      </c>
      <c r="R67" s="286" t="s">
        <v>189</v>
      </c>
      <c r="S67" s="343" t="s">
        <v>331</v>
      </c>
      <c r="T67" s="339"/>
      <c r="U67" s="339"/>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40"/>
      <c r="BA67" s="340"/>
      <c r="BB67" s="340"/>
      <c r="BC67" s="340"/>
      <c r="BD67" s="340"/>
      <c r="BE67" s="340"/>
      <c r="BF67" s="340"/>
      <c r="BG67" s="340"/>
      <c r="BH67" s="340"/>
      <c r="BI67" s="340"/>
      <c r="BJ67" s="340"/>
      <c r="BK67" s="340"/>
      <c r="BL67" s="340"/>
      <c r="BM67" s="340"/>
      <c r="BN67" s="340"/>
      <c r="BO67" s="340"/>
      <c r="BP67" s="340"/>
      <c r="BQ67" s="340"/>
      <c r="BR67" s="340"/>
      <c r="BS67" s="340"/>
      <c r="BT67" s="340"/>
      <c r="BU67" s="340"/>
      <c r="BV67" s="340"/>
      <c r="BW67" s="340"/>
      <c r="BX67" s="340"/>
      <c r="BY67" s="340"/>
      <c r="BZ67" s="340"/>
      <c r="CA67" s="340"/>
      <c r="CB67" s="340"/>
      <c r="CC67" s="340"/>
      <c r="CD67" s="340"/>
      <c r="CE67" s="340"/>
      <c r="CF67" s="340"/>
      <c r="CG67" s="340"/>
      <c r="CH67" s="340"/>
      <c r="CI67" s="340"/>
      <c r="CJ67" s="340"/>
      <c r="CK67" s="340"/>
      <c r="CL67" s="340"/>
      <c r="CM67" s="340"/>
      <c r="CN67" s="340"/>
      <c r="CO67" s="340"/>
      <c r="CP67" s="340"/>
      <c r="CQ67" s="340"/>
      <c r="CR67" s="340"/>
      <c r="CS67" s="340"/>
      <c r="CT67" s="340"/>
      <c r="CU67" s="340"/>
      <c r="CV67" s="340"/>
      <c r="CW67" s="340"/>
      <c r="CX67" s="340"/>
      <c r="CY67" s="340"/>
      <c r="CZ67" s="340"/>
      <c r="DA67" s="340"/>
      <c r="DB67" s="340"/>
      <c r="DC67" s="340"/>
      <c r="DD67" s="340"/>
      <c r="DE67" s="340"/>
      <c r="DF67" s="340"/>
      <c r="DG67" s="340"/>
      <c r="DH67" s="340"/>
      <c r="DI67" s="340"/>
      <c r="DJ67" s="340"/>
      <c r="DK67" s="340"/>
      <c r="DL67" s="340"/>
      <c r="DM67" s="340"/>
      <c r="DN67" s="340"/>
      <c r="DO67" s="340"/>
      <c r="DP67" s="340"/>
      <c r="DQ67" s="340"/>
      <c r="DR67" s="340"/>
      <c r="DS67" s="340"/>
      <c r="DT67" s="340"/>
      <c r="DU67" s="340"/>
      <c r="DV67" s="340"/>
      <c r="DW67" s="340"/>
      <c r="DX67" s="340"/>
      <c r="DY67" s="340"/>
      <c r="DZ67" s="340"/>
      <c r="EA67" s="340"/>
      <c r="EB67" s="340"/>
      <c r="EC67" s="340"/>
      <c r="ED67" s="340"/>
      <c r="EE67" s="340"/>
      <c r="EF67" s="340"/>
      <c r="EG67" s="340"/>
      <c r="EH67" s="340"/>
      <c r="EI67" s="340"/>
      <c r="EJ67" s="340"/>
      <c r="EK67" s="340"/>
      <c r="EL67" s="340"/>
      <c r="EM67" s="340"/>
      <c r="EN67" s="340"/>
      <c r="EO67" s="340"/>
      <c r="EP67" s="340"/>
      <c r="EQ67" s="340"/>
      <c r="ER67" s="340"/>
      <c r="ES67" s="340"/>
      <c r="ET67" s="340"/>
      <c r="EU67" s="340"/>
      <c r="EV67" s="340"/>
      <c r="EW67" s="340"/>
      <c r="EX67" s="340"/>
      <c r="EY67" s="340"/>
      <c r="EZ67" s="340"/>
      <c r="FA67" s="340"/>
      <c r="FB67" s="340"/>
      <c r="FC67" s="340"/>
      <c r="FD67" s="340"/>
      <c r="FE67" s="340"/>
      <c r="FF67" s="340"/>
      <c r="FG67" s="340"/>
      <c r="FH67" s="340"/>
      <c r="FI67" s="340"/>
      <c r="FJ67" s="340"/>
      <c r="FK67" s="340"/>
      <c r="FL67" s="340"/>
      <c r="FM67" s="340"/>
      <c r="FN67" s="340"/>
      <c r="FO67" s="340"/>
      <c r="FP67" s="340"/>
      <c r="FQ67" s="340"/>
      <c r="FR67" s="340"/>
      <c r="FS67" s="340"/>
      <c r="FT67" s="340"/>
      <c r="FU67" s="340"/>
      <c r="FV67" s="340"/>
      <c r="FW67" s="340"/>
      <c r="FX67" s="340"/>
      <c r="FY67" s="340"/>
      <c r="FZ67" s="340"/>
      <c r="GA67" s="340"/>
      <c r="GB67" s="340"/>
      <c r="GC67" s="340"/>
      <c r="GD67" s="340"/>
      <c r="GE67" s="340"/>
      <c r="GF67" s="340"/>
      <c r="GG67" s="340"/>
      <c r="GH67" s="340"/>
      <c r="GI67" s="340"/>
      <c r="GJ67" s="340"/>
      <c r="GK67" s="340"/>
      <c r="GL67" s="340"/>
      <c r="GM67" s="340"/>
      <c r="GN67" s="340"/>
      <c r="GO67" s="340"/>
      <c r="GP67" s="340"/>
      <c r="GQ67" s="340"/>
      <c r="GR67" s="340"/>
      <c r="GS67" s="340"/>
      <c r="GT67" s="340"/>
      <c r="GU67" s="340"/>
      <c r="GV67" s="340"/>
      <c r="GW67" s="340"/>
      <c r="GX67" s="340"/>
      <c r="GY67" s="340"/>
      <c r="GZ67" s="340"/>
      <c r="HA67" s="340"/>
      <c r="HB67" s="340"/>
      <c r="HC67" s="340"/>
      <c r="HD67" s="340"/>
      <c r="HE67" s="340"/>
      <c r="HF67" s="340"/>
      <c r="HG67" s="340"/>
      <c r="HH67" s="340"/>
      <c r="HI67" s="340"/>
      <c r="HJ67" s="340"/>
      <c r="HK67" s="340"/>
      <c r="HL67" s="340"/>
      <c r="HM67" s="340"/>
      <c r="HN67" s="340"/>
      <c r="HO67" s="340"/>
      <c r="HP67" s="340"/>
      <c r="HQ67" s="340"/>
      <c r="HR67" s="340"/>
      <c r="HS67" s="340"/>
      <c r="HT67" s="340"/>
      <c r="HU67" s="340"/>
      <c r="HV67" s="340"/>
      <c r="HW67" s="340"/>
      <c r="HX67" s="340"/>
      <c r="HY67" s="340"/>
      <c r="HZ67" s="340"/>
      <c r="IA67" s="340"/>
    </row>
    <row r="68" spans="1:235" s="24" customFormat="1" ht="79.5" customHeight="1" x14ac:dyDescent="0.2">
      <c r="A68" s="27">
        <f t="shared" si="0"/>
        <v>62</v>
      </c>
      <c r="B68" s="20" t="s">
        <v>177</v>
      </c>
      <c r="C68" s="281">
        <v>31201</v>
      </c>
      <c r="D68" s="29" t="s">
        <v>149</v>
      </c>
      <c r="E68" s="295">
        <v>3120103</v>
      </c>
      <c r="F68" s="20" t="s">
        <v>184</v>
      </c>
      <c r="G68" s="20" t="s">
        <v>35</v>
      </c>
      <c r="H68" s="267" t="s">
        <v>30</v>
      </c>
      <c r="I68" s="277">
        <v>15711000.000000002</v>
      </c>
      <c r="J68" s="277"/>
      <c r="K68" s="33">
        <v>42464</v>
      </c>
      <c r="L68" s="33">
        <v>42527</v>
      </c>
      <c r="M68" s="33">
        <v>42530</v>
      </c>
      <c r="N68" s="284">
        <v>365</v>
      </c>
      <c r="O68" s="33">
        <v>42895</v>
      </c>
      <c r="P68" s="278" t="s">
        <v>190</v>
      </c>
      <c r="Q68" s="285" t="s">
        <v>191</v>
      </c>
      <c r="R68" s="345" t="s">
        <v>192</v>
      </c>
      <c r="S68" s="343" t="s">
        <v>331</v>
      </c>
      <c r="T68" s="196"/>
      <c r="U68" s="196"/>
    </row>
    <row r="69" spans="1:235" s="24" customFormat="1" ht="117" customHeight="1" x14ac:dyDescent="0.2">
      <c r="A69" s="27">
        <f t="shared" si="0"/>
        <v>63</v>
      </c>
      <c r="B69" s="20" t="s">
        <v>177</v>
      </c>
      <c r="C69" s="281">
        <v>31201</v>
      </c>
      <c r="D69" s="29" t="s">
        <v>149</v>
      </c>
      <c r="E69" s="295">
        <v>3120103</v>
      </c>
      <c r="F69" s="20" t="s">
        <v>184</v>
      </c>
      <c r="G69" s="20" t="s">
        <v>35</v>
      </c>
      <c r="H69" s="267" t="s">
        <v>21</v>
      </c>
      <c r="I69" s="277">
        <v>28000000</v>
      </c>
      <c r="J69" s="277"/>
      <c r="K69" s="33">
        <v>42514</v>
      </c>
      <c r="L69" s="33">
        <v>42577</v>
      </c>
      <c r="M69" s="33">
        <v>42580</v>
      </c>
      <c r="N69" s="284">
        <v>90</v>
      </c>
      <c r="O69" s="33">
        <v>42670</v>
      </c>
      <c r="P69" s="278" t="s">
        <v>307</v>
      </c>
      <c r="Q69" s="285" t="s">
        <v>308</v>
      </c>
      <c r="R69" s="345" t="s">
        <v>309</v>
      </c>
      <c r="S69" s="343" t="s">
        <v>331</v>
      </c>
      <c r="T69" s="196"/>
      <c r="U69" s="196"/>
    </row>
    <row r="70" spans="1:235" s="24" customFormat="1" ht="86.25" customHeight="1" x14ac:dyDescent="0.2">
      <c r="A70" s="27">
        <f t="shared" si="0"/>
        <v>64</v>
      </c>
      <c r="B70" s="20" t="s">
        <v>177</v>
      </c>
      <c r="C70" s="281">
        <v>31201</v>
      </c>
      <c r="D70" s="174" t="s">
        <v>149</v>
      </c>
      <c r="E70" s="295">
        <v>3120102</v>
      </c>
      <c r="F70" s="337" t="s">
        <v>193</v>
      </c>
      <c r="G70" s="20" t="s">
        <v>29</v>
      </c>
      <c r="H70" s="267" t="s">
        <v>30</v>
      </c>
      <c r="I70" s="277">
        <f>50000000-18628800-1500200</f>
        <v>29871000</v>
      </c>
      <c r="J70" s="277"/>
      <c r="K70" s="33">
        <v>42591</v>
      </c>
      <c r="L70" s="33">
        <v>42675</v>
      </c>
      <c r="M70" s="33">
        <v>42678</v>
      </c>
      <c r="N70" s="284">
        <v>365</v>
      </c>
      <c r="O70" s="33">
        <v>43043</v>
      </c>
      <c r="P70" s="278" t="s">
        <v>194</v>
      </c>
      <c r="Q70" s="285" t="s">
        <v>195</v>
      </c>
      <c r="R70" s="345" t="s">
        <v>195</v>
      </c>
      <c r="S70" s="343" t="s">
        <v>331</v>
      </c>
      <c r="T70" s="196"/>
      <c r="U70" s="196"/>
    </row>
    <row r="71" spans="1:235" s="24" customFormat="1" ht="186.75" customHeight="1" x14ac:dyDescent="0.2">
      <c r="A71" s="27">
        <f t="shared" si="0"/>
        <v>65</v>
      </c>
      <c r="B71" s="20" t="s">
        <v>177</v>
      </c>
      <c r="C71" s="267">
        <v>31202</v>
      </c>
      <c r="D71" s="29" t="s">
        <v>246</v>
      </c>
      <c r="E71" s="295">
        <v>3120203</v>
      </c>
      <c r="F71" s="20" t="s">
        <v>196</v>
      </c>
      <c r="G71" s="267" t="s">
        <v>98</v>
      </c>
      <c r="H71" s="275" t="s">
        <v>249</v>
      </c>
      <c r="I71" s="277">
        <v>56766586</v>
      </c>
      <c r="J71" s="277"/>
      <c r="K71" s="33">
        <v>42480</v>
      </c>
      <c r="L71" s="33">
        <v>42529</v>
      </c>
      <c r="M71" s="33">
        <v>42534</v>
      </c>
      <c r="N71" s="284">
        <v>365</v>
      </c>
      <c r="O71" s="33">
        <v>42899</v>
      </c>
      <c r="P71" s="278" t="s">
        <v>197</v>
      </c>
      <c r="Q71" s="285" t="s">
        <v>198</v>
      </c>
      <c r="R71" s="345" t="s">
        <v>199</v>
      </c>
      <c r="S71" s="343" t="s">
        <v>331</v>
      </c>
      <c r="T71" s="196"/>
      <c r="U71" s="196"/>
    </row>
    <row r="72" spans="1:235" s="24" customFormat="1" ht="117.75" customHeight="1" x14ac:dyDescent="0.2">
      <c r="A72" s="27">
        <f t="shared" si="0"/>
        <v>66</v>
      </c>
      <c r="B72" s="20" t="s">
        <v>177</v>
      </c>
      <c r="C72" s="267">
        <v>31202</v>
      </c>
      <c r="D72" s="29" t="s">
        <v>246</v>
      </c>
      <c r="E72" s="295">
        <v>3120203</v>
      </c>
      <c r="F72" s="20" t="s">
        <v>196</v>
      </c>
      <c r="G72" s="267" t="s">
        <v>86</v>
      </c>
      <c r="H72" s="267" t="s">
        <v>30</v>
      </c>
      <c r="I72" s="277">
        <v>4747739</v>
      </c>
      <c r="J72" s="277"/>
      <c r="K72" s="33">
        <v>42460</v>
      </c>
      <c r="L72" s="33">
        <v>42523</v>
      </c>
      <c r="M72" s="33">
        <v>42530</v>
      </c>
      <c r="N72" s="284">
        <v>365</v>
      </c>
      <c r="O72" s="33">
        <v>42895</v>
      </c>
      <c r="P72" s="278" t="s">
        <v>200</v>
      </c>
      <c r="Q72" s="285" t="s">
        <v>201</v>
      </c>
      <c r="R72" s="345" t="s">
        <v>202</v>
      </c>
      <c r="S72" s="343" t="s">
        <v>331</v>
      </c>
      <c r="T72" s="196"/>
      <c r="U72" s="196"/>
    </row>
    <row r="73" spans="1:235" s="298" customFormat="1" ht="81.75" customHeight="1" x14ac:dyDescent="0.2">
      <c r="A73" s="27">
        <f t="shared" ref="A73:A110" si="2">A72+1</f>
        <v>67</v>
      </c>
      <c r="B73" s="20" t="s">
        <v>177</v>
      </c>
      <c r="C73" s="281">
        <v>31202</v>
      </c>
      <c r="D73" s="29" t="s">
        <v>246</v>
      </c>
      <c r="E73" s="295">
        <v>3120204</v>
      </c>
      <c r="F73" s="337" t="s">
        <v>274</v>
      </c>
      <c r="G73" s="267" t="s">
        <v>29</v>
      </c>
      <c r="H73" s="267" t="s">
        <v>30</v>
      </c>
      <c r="I73" s="277">
        <v>90000000</v>
      </c>
      <c r="J73" s="277"/>
      <c r="K73" s="33">
        <v>42348</v>
      </c>
      <c r="L73" s="33">
        <v>42424</v>
      </c>
      <c r="M73" s="33">
        <v>42430</v>
      </c>
      <c r="N73" s="284">
        <v>365</v>
      </c>
      <c r="O73" s="33">
        <v>42795</v>
      </c>
      <c r="P73" s="278" t="s">
        <v>203</v>
      </c>
      <c r="Q73" s="285" t="s">
        <v>204</v>
      </c>
      <c r="R73" s="346" t="s">
        <v>204</v>
      </c>
      <c r="S73" s="343" t="s">
        <v>331</v>
      </c>
      <c r="T73" s="288" t="s">
        <v>329</v>
      </c>
      <c r="U73" s="288" t="s">
        <v>325</v>
      </c>
    </row>
    <row r="74" spans="1:235" s="298" customFormat="1" ht="126" customHeight="1" x14ac:dyDescent="0.2">
      <c r="A74" s="27">
        <f t="shared" si="2"/>
        <v>68</v>
      </c>
      <c r="B74" s="20" t="s">
        <v>177</v>
      </c>
      <c r="C74" s="28" t="s">
        <v>18</v>
      </c>
      <c r="D74" s="29" t="s">
        <v>246</v>
      </c>
      <c r="E74" s="295">
        <v>312020501</v>
      </c>
      <c r="F74" s="20" t="s">
        <v>101</v>
      </c>
      <c r="G74" s="267" t="s">
        <v>126</v>
      </c>
      <c r="H74" s="267" t="s">
        <v>30</v>
      </c>
      <c r="I74" s="277">
        <v>994818475</v>
      </c>
      <c r="J74" s="277"/>
      <c r="K74" s="33">
        <v>42359</v>
      </c>
      <c r="L74" s="33">
        <v>42457</v>
      </c>
      <c r="M74" s="33">
        <v>42461</v>
      </c>
      <c r="N74" s="284">
        <v>365</v>
      </c>
      <c r="O74" s="33">
        <v>42826</v>
      </c>
      <c r="P74" s="278" t="s">
        <v>205</v>
      </c>
      <c r="Q74" s="285" t="s">
        <v>206</v>
      </c>
      <c r="R74" s="345" t="s">
        <v>207</v>
      </c>
      <c r="S74" s="343" t="s">
        <v>331</v>
      </c>
      <c r="T74" s="14" t="s">
        <v>639</v>
      </c>
      <c r="U74" s="288" t="s">
        <v>325</v>
      </c>
    </row>
    <row r="75" spans="1:235" s="298" customFormat="1" ht="229.5" customHeight="1" x14ac:dyDescent="0.2">
      <c r="A75" s="27">
        <f t="shared" si="2"/>
        <v>69</v>
      </c>
      <c r="B75" s="20" t="s">
        <v>177</v>
      </c>
      <c r="C75" s="267">
        <v>31202</v>
      </c>
      <c r="D75" s="29" t="s">
        <v>246</v>
      </c>
      <c r="E75" s="295">
        <v>3120201</v>
      </c>
      <c r="F75" s="20" t="s">
        <v>208</v>
      </c>
      <c r="G75" s="267" t="s">
        <v>98</v>
      </c>
      <c r="H75" s="14" t="s">
        <v>209</v>
      </c>
      <c r="I75" s="277">
        <v>72351180</v>
      </c>
      <c r="J75" s="277">
        <v>72351180</v>
      </c>
      <c r="K75" s="33">
        <v>42377</v>
      </c>
      <c r="L75" s="33">
        <v>42401</v>
      </c>
      <c r="M75" s="33">
        <v>42403</v>
      </c>
      <c r="N75" s="284">
        <v>365</v>
      </c>
      <c r="O75" s="33">
        <v>42768</v>
      </c>
      <c r="P75" s="278" t="s">
        <v>210</v>
      </c>
      <c r="Q75" s="288" t="s">
        <v>563</v>
      </c>
      <c r="R75" s="286" t="s">
        <v>211</v>
      </c>
      <c r="S75" s="343" t="s">
        <v>331</v>
      </c>
      <c r="T75" s="347" t="s">
        <v>437</v>
      </c>
      <c r="U75" s="288" t="s">
        <v>387</v>
      </c>
    </row>
    <row r="76" spans="1:235" s="24" customFormat="1" ht="101.25" customHeight="1" x14ac:dyDescent="0.2">
      <c r="A76" s="27">
        <f t="shared" si="2"/>
        <v>70</v>
      </c>
      <c r="B76" s="20" t="s">
        <v>177</v>
      </c>
      <c r="C76" s="28" t="s">
        <v>18</v>
      </c>
      <c r="D76" s="29" t="s">
        <v>246</v>
      </c>
      <c r="E76" s="295">
        <v>312020501</v>
      </c>
      <c r="F76" s="20" t="s">
        <v>101</v>
      </c>
      <c r="G76" s="267" t="s">
        <v>86</v>
      </c>
      <c r="H76" s="267" t="s">
        <v>30</v>
      </c>
      <c r="I76" s="277">
        <v>29877362</v>
      </c>
      <c r="J76" s="277"/>
      <c r="K76" s="33">
        <v>42513</v>
      </c>
      <c r="L76" s="33">
        <v>42576</v>
      </c>
      <c r="M76" s="33">
        <v>42580</v>
      </c>
      <c r="N76" s="284">
        <v>365</v>
      </c>
      <c r="O76" s="33">
        <v>42945</v>
      </c>
      <c r="P76" s="21" t="s">
        <v>212</v>
      </c>
      <c r="Q76" s="285" t="s">
        <v>213</v>
      </c>
      <c r="R76" s="286" t="s">
        <v>214</v>
      </c>
      <c r="S76" s="343" t="s">
        <v>331</v>
      </c>
      <c r="T76" s="196"/>
      <c r="U76" s="196"/>
    </row>
    <row r="77" spans="1:235" s="24" customFormat="1" ht="116.25" customHeight="1" x14ac:dyDescent="0.2">
      <c r="A77" s="27">
        <f t="shared" si="2"/>
        <v>71</v>
      </c>
      <c r="B77" s="20" t="s">
        <v>177</v>
      </c>
      <c r="C77" s="28" t="s">
        <v>18</v>
      </c>
      <c r="D77" s="29" t="s">
        <v>246</v>
      </c>
      <c r="E77" s="295">
        <v>312020501</v>
      </c>
      <c r="F77" s="20" t="s">
        <v>101</v>
      </c>
      <c r="G77" s="267" t="s">
        <v>29</v>
      </c>
      <c r="H77" s="267" t="s">
        <v>30</v>
      </c>
      <c r="I77" s="277">
        <v>102537737</v>
      </c>
      <c r="J77" s="277"/>
      <c r="K77" s="33">
        <v>42543</v>
      </c>
      <c r="L77" s="33">
        <v>42627</v>
      </c>
      <c r="M77" s="33">
        <v>42632</v>
      </c>
      <c r="N77" s="284">
        <v>365</v>
      </c>
      <c r="O77" s="33">
        <v>42997</v>
      </c>
      <c r="P77" s="21" t="s">
        <v>215</v>
      </c>
      <c r="Q77" s="285" t="s">
        <v>216</v>
      </c>
      <c r="R77" s="286" t="s">
        <v>214</v>
      </c>
      <c r="S77" s="343" t="s">
        <v>331</v>
      </c>
      <c r="T77" s="196"/>
      <c r="U77" s="196"/>
    </row>
    <row r="78" spans="1:235" s="24" customFormat="1" ht="69" customHeight="1" x14ac:dyDescent="0.2">
      <c r="A78" s="27">
        <f t="shared" si="2"/>
        <v>72</v>
      </c>
      <c r="B78" s="20" t="s">
        <v>177</v>
      </c>
      <c r="C78" s="28" t="s">
        <v>18</v>
      </c>
      <c r="D78" s="29" t="s">
        <v>246</v>
      </c>
      <c r="E78" s="295">
        <v>312020501</v>
      </c>
      <c r="F78" s="20" t="s">
        <v>101</v>
      </c>
      <c r="G78" s="267" t="s">
        <v>86</v>
      </c>
      <c r="H78" s="267" t="s">
        <v>30</v>
      </c>
      <c r="I78" s="277">
        <v>10474000.000000002</v>
      </c>
      <c r="J78" s="277"/>
      <c r="K78" s="33">
        <v>42527</v>
      </c>
      <c r="L78" s="33">
        <v>42590</v>
      </c>
      <c r="M78" s="33">
        <v>42594</v>
      </c>
      <c r="N78" s="284">
        <v>365</v>
      </c>
      <c r="O78" s="33">
        <v>42959</v>
      </c>
      <c r="P78" s="21" t="s">
        <v>217</v>
      </c>
      <c r="Q78" s="311" t="s">
        <v>218</v>
      </c>
      <c r="R78" s="286" t="s">
        <v>219</v>
      </c>
      <c r="S78" s="343" t="s">
        <v>331</v>
      </c>
      <c r="T78" s="196"/>
      <c r="U78" s="196"/>
    </row>
    <row r="79" spans="1:235" s="24" customFormat="1" ht="155.25" customHeight="1" x14ac:dyDescent="0.2">
      <c r="A79" s="27">
        <f t="shared" si="2"/>
        <v>73</v>
      </c>
      <c r="B79" s="20" t="s">
        <v>177</v>
      </c>
      <c r="C79" s="280" t="s">
        <v>175</v>
      </c>
      <c r="D79" s="29" t="s">
        <v>130</v>
      </c>
      <c r="E79" s="281">
        <v>311020301</v>
      </c>
      <c r="F79" s="20" t="s">
        <v>97</v>
      </c>
      <c r="G79" s="267" t="s">
        <v>29</v>
      </c>
      <c r="H79" s="267" t="s">
        <v>30</v>
      </c>
      <c r="I79" s="277">
        <v>50000000</v>
      </c>
      <c r="J79" s="277"/>
      <c r="K79" s="33">
        <v>42450</v>
      </c>
      <c r="L79" s="33">
        <v>42534</v>
      </c>
      <c r="M79" s="33">
        <v>42538</v>
      </c>
      <c r="N79" s="284">
        <v>180</v>
      </c>
      <c r="O79" s="33">
        <v>42718</v>
      </c>
      <c r="P79" s="21" t="s">
        <v>220</v>
      </c>
      <c r="Q79" s="285" t="s">
        <v>221</v>
      </c>
      <c r="R79" s="286" t="s">
        <v>221</v>
      </c>
      <c r="S79" s="343" t="s">
        <v>331</v>
      </c>
      <c r="T79" s="196"/>
      <c r="U79" s="196"/>
    </row>
    <row r="80" spans="1:235" s="298" customFormat="1" ht="192" customHeight="1" x14ac:dyDescent="0.2">
      <c r="A80" s="27">
        <f t="shared" si="2"/>
        <v>74</v>
      </c>
      <c r="B80" s="20" t="s">
        <v>177</v>
      </c>
      <c r="C80" s="281">
        <v>33</v>
      </c>
      <c r="D80" s="15" t="s">
        <v>26</v>
      </c>
      <c r="E80" s="295" t="s">
        <v>118</v>
      </c>
      <c r="F80" s="15" t="s">
        <v>247</v>
      </c>
      <c r="G80" s="14" t="s">
        <v>234</v>
      </c>
      <c r="H80" s="267" t="s">
        <v>315</v>
      </c>
      <c r="I80" s="277">
        <v>28000000</v>
      </c>
      <c r="J80" s="277"/>
      <c r="K80" s="33">
        <v>42359</v>
      </c>
      <c r="L80" s="33">
        <v>42419</v>
      </c>
      <c r="M80" s="33">
        <v>42422</v>
      </c>
      <c r="N80" s="284">
        <v>90</v>
      </c>
      <c r="O80" s="33">
        <v>42512</v>
      </c>
      <c r="P80" s="348" t="s">
        <v>222</v>
      </c>
      <c r="Q80" s="285" t="s">
        <v>409</v>
      </c>
      <c r="R80" s="286" t="s">
        <v>306</v>
      </c>
      <c r="S80" s="343" t="s">
        <v>331</v>
      </c>
      <c r="T80" s="328" t="s">
        <v>380</v>
      </c>
      <c r="U80" s="288" t="s">
        <v>330</v>
      </c>
    </row>
    <row r="81" spans="1:21" s="24" customFormat="1" ht="153" customHeight="1" x14ac:dyDescent="0.2">
      <c r="A81" s="27">
        <f t="shared" si="2"/>
        <v>75</v>
      </c>
      <c r="B81" s="20" t="s">
        <v>177</v>
      </c>
      <c r="C81" s="281">
        <v>33</v>
      </c>
      <c r="D81" s="15" t="s">
        <v>26</v>
      </c>
      <c r="E81" s="295" t="s">
        <v>118</v>
      </c>
      <c r="F81" s="15" t="s">
        <v>247</v>
      </c>
      <c r="G81" s="276" t="s">
        <v>126</v>
      </c>
      <c r="H81" s="267" t="s">
        <v>223</v>
      </c>
      <c r="I81" s="277">
        <v>312000000</v>
      </c>
      <c r="J81" s="277"/>
      <c r="K81" s="33">
        <v>42521</v>
      </c>
      <c r="L81" s="33">
        <v>42614</v>
      </c>
      <c r="M81" s="33">
        <v>42619</v>
      </c>
      <c r="N81" s="284">
        <v>180</v>
      </c>
      <c r="O81" s="33">
        <v>42799</v>
      </c>
      <c r="P81" s="21" t="s">
        <v>224</v>
      </c>
      <c r="Q81" s="285" t="s">
        <v>410</v>
      </c>
      <c r="R81" s="286" t="s">
        <v>225</v>
      </c>
      <c r="S81" s="343" t="s">
        <v>331</v>
      </c>
      <c r="T81" s="196"/>
      <c r="U81" s="196"/>
    </row>
    <row r="82" spans="1:21" s="24" customFormat="1" ht="129" customHeight="1" x14ac:dyDescent="0.2">
      <c r="A82" s="27">
        <f t="shared" si="2"/>
        <v>76</v>
      </c>
      <c r="B82" s="20" t="s">
        <v>177</v>
      </c>
      <c r="C82" s="281">
        <v>33</v>
      </c>
      <c r="D82" s="15" t="s">
        <v>26</v>
      </c>
      <c r="E82" s="295" t="s">
        <v>118</v>
      </c>
      <c r="F82" s="15" t="s">
        <v>247</v>
      </c>
      <c r="G82" s="267" t="s">
        <v>29</v>
      </c>
      <c r="H82" s="267" t="s">
        <v>30</v>
      </c>
      <c r="I82" s="277">
        <v>100000000</v>
      </c>
      <c r="J82" s="277"/>
      <c r="K82" s="33">
        <v>42479</v>
      </c>
      <c r="L82" s="33">
        <v>42563</v>
      </c>
      <c r="M82" s="33">
        <v>42569</v>
      </c>
      <c r="N82" s="284">
        <v>150</v>
      </c>
      <c r="O82" s="33">
        <v>42719</v>
      </c>
      <c r="P82" s="21" t="s">
        <v>226</v>
      </c>
      <c r="Q82" s="285" t="s">
        <v>411</v>
      </c>
      <c r="R82" s="286" t="s">
        <v>227</v>
      </c>
      <c r="S82" s="343" t="s">
        <v>331</v>
      </c>
      <c r="T82" s="196"/>
      <c r="U82" s="196"/>
    </row>
    <row r="83" spans="1:21" s="24" customFormat="1" ht="121.5" customHeight="1" x14ac:dyDescent="0.2">
      <c r="A83" s="27">
        <f t="shared" si="2"/>
        <v>77</v>
      </c>
      <c r="B83" s="20" t="s">
        <v>177</v>
      </c>
      <c r="C83" s="281">
        <v>33</v>
      </c>
      <c r="D83" s="15" t="s">
        <v>26</v>
      </c>
      <c r="E83" s="295" t="s">
        <v>118</v>
      </c>
      <c r="F83" s="15" t="s">
        <v>247</v>
      </c>
      <c r="G83" s="267" t="s">
        <v>29</v>
      </c>
      <c r="H83" s="267" t="s">
        <v>70</v>
      </c>
      <c r="I83" s="277">
        <v>43000000</v>
      </c>
      <c r="J83" s="277"/>
      <c r="K83" s="33">
        <v>42527</v>
      </c>
      <c r="L83" s="33">
        <v>42611</v>
      </c>
      <c r="M83" s="33">
        <v>42613</v>
      </c>
      <c r="N83" s="284">
        <v>60</v>
      </c>
      <c r="O83" s="33">
        <v>42673</v>
      </c>
      <c r="P83" s="21" t="s">
        <v>228</v>
      </c>
      <c r="Q83" s="285" t="s">
        <v>412</v>
      </c>
      <c r="R83" s="286" t="s">
        <v>229</v>
      </c>
      <c r="S83" s="343" t="s">
        <v>331</v>
      </c>
      <c r="T83" s="196"/>
      <c r="U83" s="196"/>
    </row>
    <row r="84" spans="1:21" s="24" customFormat="1" ht="240.75" customHeight="1" x14ac:dyDescent="0.2">
      <c r="A84" s="27">
        <f t="shared" si="2"/>
        <v>78</v>
      </c>
      <c r="B84" s="20" t="s">
        <v>177</v>
      </c>
      <c r="C84" s="281">
        <v>33</v>
      </c>
      <c r="D84" s="15" t="s">
        <v>26</v>
      </c>
      <c r="E84" s="295" t="s">
        <v>118</v>
      </c>
      <c r="F84" s="15" t="s">
        <v>247</v>
      </c>
      <c r="G84" s="276" t="s">
        <v>126</v>
      </c>
      <c r="H84" s="267" t="s">
        <v>223</v>
      </c>
      <c r="I84" s="277">
        <v>260000000</v>
      </c>
      <c r="J84" s="277"/>
      <c r="K84" s="33">
        <v>42563</v>
      </c>
      <c r="L84" s="33">
        <v>42658</v>
      </c>
      <c r="M84" s="33">
        <v>42663</v>
      </c>
      <c r="N84" s="284">
        <v>240</v>
      </c>
      <c r="O84" s="33">
        <v>42903</v>
      </c>
      <c r="P84" s="21" t="s">
        <v>226</v>
      </c>
      <c r="Q84" s="285" t="s">
        <v>413</v>
      </c>
      <c r="R84" s="286" t="s">
        <v>230</v>
      </c>
      <c r="S84" s="343" t="s">
        <v>331</v>
      </c>
      <c r="T84" s="196"/>
      <c r="U84" s="196"/>
    </row>
    <row r="85" spans="1:21" s="24" customFormat="1" ht="116.25" customHeight="1" x14ac:dyDescent="0.2">
      <c r="A85" s="27">
        <f t="shared" si="2"/>
        <v>79</v>
      </c>
      <c r="B85" s="19" t="s">
        <v>177</v>
      </c>
      <c r="C85" s="295">
        <v>33</v>
      </c>
      <c r="D85" s="15" t="s">
        <v>26</v>
      </c>
      <c r="E85" s="267" t="s">
        <v>118</v>
      </c>
      <c r="F85" s="15" t="s">
        <v>247</v>
      </c>
      <c r="G85" s="276" t="s">
        <v>248</v>
      </c>
      <c r="H85" s="268" t="s">
        <v>231</v>
      </c>
      <c r="I85" s="277">
        <v>22200000</v>
      </c>
      <c r="J85" s="277"/>
      <c r="K85" s="33">
        <v>42563</v>
      </c>
      <c r="L85" s="33">
        <v>42703</v>
      </c>
      <c r="M85" s="33">
        <v>42708</v>
      </c>
      <c r="N85" s="284">
        <v>270</v>
      </c>
      <c r="O85" s="33">
        <v>42978</v>
      </c>
      <c r="P85" s="21" t="s">
        <v>232</v>
      </c>
      <c r="Q85" s="285" t="s">
        <v>414</v>
      </c>
      <c r="R85" s="286" t="s">
        <v>233</v>
      </c>
      <c r="S85" s="343" t="s">
        <v>331</v>
      </c>
      <c r="T85" s="196"/>
      <c r="U85" s="196"/>
    </row>
    <row r="86" spans="1:21" s="24" customFormat="1" ht="63.75" customHeight="1" x14ac:dyDescent="0.2">
      <c r="A86" s="27">
        <f t="shared" si="2"/>
        <v>80</v>
      </c>
      <c r="B86" s="19" t="s">
        <v>238</v>
      </c>
      <c r="C86" s="276">
        <v>33</v>
      </c>
      <c r="D86" s="272" t="s">
        <v>313</v>
      </c>
      <c r="E86" s="318" t="s">
        <v>118</v>
      </c>
      <c r="F86" s="14" t="s">
        <v>119</v>
      </c>
      <c r="G86" s="14" t="s">
        <v>234</v>
      </c>
      <c r="H86" s="14" t="s">
        <v>235</v>
      </c>
      <c r="I86" s="319">
        <v>5200000</v>
      </c>
      <c r="J86" s="196"/>
      <c r="K86" s="291">
        <v>42625</v>
      </c>
      <c r="L86" s="291">
        <f>+K86+63</f>
        <v>42688</v>
      </c>
      <c r="M86" s="291">
        <f>+L86+7</f>
        <v>42695</v>
      </c>
      <c r="N86" s="320">
        <v>15</v>
      </c>
      <c r="O86" s="291">
        <f>+M86+N86</f>
        <v>42710</v>
      </c>
      <c r="P86" s="321" t="s">
        <v>236</v>
      </c>
      <c r="Q86" s="275" t="s">
        <v>397</v>
      </c>
      <c r="R86" s="25" t="s">
        <v>237</v>
      </c>
      <c r="S86" s="288" t="s">
        <v>381</v>
      </c>
      <c r="T86" s="196"/>
      <c r="U86" s="196"/>
    </row>
    <row r="87" spans="1:21" s="24" customFormat="1" ht="89.25" customHeight="1" x14ac:dyDescent="0.2">
      <c r="A87" s="27">
        <f t="shared" si="2"/>
        <v>81</v>
      </c>
      <c r="B87" s="19" t="s">
        <v>238</v>
      </c>
      <c r="C87" s="276">
        <v>33</v>
      </c>
      <c r="D87" s="272" t="s">
        <v>313</v>
      </c>
      <c r="E87" s="318" t="s">
        <v>118</v>
      </c>
      <c r="F87" s="14" t="s">
        <v>119</v>
      </c>
      <c r="G87" s="14" t="s">
        <v>234</v>
      </c>
      <c r="H87" s="14" t="s">
        <v>235</v>
      </c>
      <c r="I87" s="319">
        <v>3000000</v>
      </c>
      <c r="J87" s="196"/>
      <c r="K87" s="291">
        <v>42646</v>
      </c>
      <c r="L87" s="291">
        <f t="shared" ref="L87:L93" si="3">+K87+63</f>
        <v>42709</v>
      </c>
      <c r="M87" s="291">
        <f>+L87+7</f>
        <v>42716</v>
      </c>
      <c r="N87" s="320">
        <v>15</v>
      </c>
      <c r="O87" s="291">
        <f>+M87+N87</f>
        <v>42731</v>
      </c>
      <c r="P87" s="321" t="s">
        <v>339</v>
      </c>
      <c r="Q87" s="275" t="s">
        <v>398</v>
      </c>
      <c r="R87" s="25" t="s">
        <v>340</v>
      </c>
      <c r="S87" s="288" t="s">
        <v>381</v>
      </c>
      <c r="T87" s="196"/>
      <c r="U87" s="196"/>
    </row>
    <row r="88" spans="1:21" s="24" customFormat="1" ht="127.5" customHeight="1" x14ac:dyDescent="0.2">
      <c r="A88" s="27">
        <f t="shared" si="2"/>
        <v>82</v>
      </c>
      <c r="B88" s="19" t="s">
        <v>238</v>
      </c>
      <c r="C88" s="276">
        <v>33</v>
      </c>
      <c r="D88" s="322" t="s">
        <v>313</v>
      </c>
      <c r="E88" s="318" t="s">
        <v>118</v>
      </c>
      <c r="F88" s="14" t="s">
        <v>119</v>
      </c>
      <c r="G88" s="14" t="s">
        <v>234</v>
      </c>
      <c r="H88" s="14" t="s">
        <v>79</v>
      </c>
      <c r="I88" s="319">
        <v>5000000</v>
      </c>
      <c r="J88" s="196"/>
      <c r="K88" s="291">
        <v>42489</v>
      </c>
      <c r="L88" s="291">
        <f t="shared" si="3"/>
        <v>42552</v>
      </c>
      <c r="M88" s="291">
        <f t="shared" ref="M88:M93" si="4">+L88+7</f>
        <v>42559</v>
      </c>
      <c r="N88" s="320">
        <v>45</v>
      </c>
      <c r="O88" s="291">
        <f t="shared" ref="O88:O93" si="5">+M88+N88</f>
        <v>42604</v>
      </c>
      <c r="P88" s="14" t="s">
        <v>341</v>
      </c>
      <c r="Q88" s="275" t="s">
        <v>607</v>
      </c>
      <c r="R88" s="275" t="s">
        <v>342</v>
      </c>
      <c r="S88" s="288" t="s">
        <v>381</v>
      </c>
      <c r="T88" s="196"/>
      <c r="U88" s="196"/>
    </row>
    <row r="89" spans="1:21" s="24" customFormat="1" ht="89.25" customHeight="1" x14ac:dyDescent="0.2">
      <c r="A89" s="27">
        <f t="shared" si="2"/>
        <v>83</v>
      </c>
      <c r="B89" s="19" t="s">
        <v>238</v>
      </c>
      <c r="C89" s="276">
        <v>33</v>
      </c>
      <c r="D89" s="322" t="s">
        <v>313</v>
      </c>
      <c r="E89" s="318" t="s">
        <v>118</v>
      </c>
      <c r="F89" s="14" t="s">
        <v>119</v>
      </c>
      <c r="G89" s="14" t="s">
        <v>234</v>
      </c>
      <c r="H89" s="14" t="s">
        <v>79</v>
      </c>
      <c r="I89" s="319">
        <v>8000000</v>
      </c>
      <c r="J89" s="196"/>
      <c r="K89" s="291">
        <v>42489</v>
      </c>
      <c r="L89" s="291">
        <f>+K89+63</f>
        <v>42552</v>
      </c>
      <c r="M89" s="291">
        <f>+L89+7</f>
        <v>42559</v>
      </c>
      <c r="N89" s="320">
        <v>120</v>
      </c>
      <c r="O89" s="291">
        <f t="shared" si="5"/>
        <v>42679</v>
      </c>
      <c r="P89" s="14" t="s">
        <v>343</v>
      </c>
      <c r="Q89" s="275" t="s">
        <v>399</v>
      </c>
      <c r="R89" s="275" t="s">
        <v>344</v>
      </c>
      <c r="S89" s="288" t="s">
        <v>381</v>
      </c>
      <c r="T89" s="196"/>
      <c r="U89" s="196"/>
    </row>
    <row r="90" spans="1:21" s="24" customFormat="1" ht="76.5" customHeight="1" x14ac:dyDescent="0.2">
      <c r="A90" s="27">
        <f t="shared" si="2"/>
        <v>84</v>
      </c>
      <c r="B90" s="19" t="s">
        <v>238</v>
      </c>
      <c r="C90" s="295">
        <v>33</v>
      </c>
      <c r="D90" s="292" t="s">
        <v>313</v>
      </c>
      <c r="E90" s="323" t="s">
        <v>118</v>
      </c>
      <c r="F90" s="267" t="s">
        <v>119</v>
      </c>
      <c r="G90" s="267" t="s">
        <v>86</v>
      </c>
      <c r="H90" s="15" t="s">
        <v>30</v>
      </c>
      <c r="I90" s="324">
        <v>7800000</v>
      </c>
      <c r="J90" s="196"/>
      <c r="K90" s="287">
        <v>42447</v>
      </c>
      <c r="L90" s="291">
        <f t="shared" si="3"/>
        <v>42510</v>
      </c>
      <c r="M90" s="291">
        <f t="shared" si="4"/>
        <v>42517</v>
      </c>
      <c r="N90" s="294">
        <v>360</v>
      </c>
      <c r="O90" s="291">
        <f t="shared" si="5"/>
        <v>42877</v>
      </c>
      <c r="P90" s="267" t="s">
        <v>239</v>
      </c>
      <c r="Q90" s="15" t="s">
        <v>400</v>
      </c>
      <c r="R90" s="15" t="s">
        <v>345</v>
      </c>
      <c r="S90" s="288" t="s">
        <v>381</v>
      </c>
      <c r="T90" s="196"/>
      <c r="U90" s="196"/>
    </row>
    <row r="91" spans="1:21" s="24" customFormat="1" ht="101.25" customHeight="1" x14ac:dyDescent="0.2">
      <c r="A91" s="27">
        <f t="shared" si="2"/>
        <v>85</v>
      </c>
      <c r="B91" s="19" t="s">
        <v>238</v>
      </c>
      <c r="C91" s="325">
        <v>33</v>
      </c>
      <c r="D91" s="322" t="s">
        <v>313</v>
      </c>
      <c r="E91" s="23" t="s">
        <v>118</v>
      </c>
      <c r="F91" s="14" t="s">
        <v>119</v>
      </c>
      <c r="G91" s="14" t="s">
        <v>234</v>
      </c>
      <c r="H91" s="14" t="s">
        <v>240</v>
      </c>
      <c r="I91" s="26">
        <v>3000000</v>
      </c>
      <c r="J91" s="196"/>
      <c r="K91" s="287">
        <v>42052</v>
      </c>
      <c r="L91" s="291">
        <f t="shared" si="3"/>
        <v>42115</v>
      </c>
      <c r="M91" s="291">
        <f t="shared" si="4"/>
        <v>42122</v>
      </c>
      <c r="N91" s="294">
        <v>15</v>
      </c>
      <c r="O91" s="291">
        <f t="shared" si="5"/>
        <v>42137</v>
      </c>
      <c r="P91" s="14" t="s">
        <v>242</v>
      </c>
      <c r="Q91" s="275" t="s">
        <v>405</v>
      </c>
      <c r="R91" s="15" t="s">
        <v>243</v>
      </c>
      <c r="S91" s="288" t="s">
        <v>381</v>
      </c>
      <c r="T91" s="288" t="s">
        <v>406</v>
      </c>
      <c r="U91" s="288" t="s">
        <v>379</v>
      </c>
    </row>
    <row r="92" spans="1:21" s="24" customFormat="1" ht="127.5" customHeight="1" x14ac:dyDescent="0.2">
      <c r="A92" s="27">
        <f t="shared" si="2"/>
        <v>86</v>
      </c>
      <c r="B92" s="19" t="s">
        <v>238</v>
      </c>
      <c r="C92" s="276">
        <v>33</v>
      </c>
      <c r="D92" s="322" t="s">
        <v>313</v>
      </c>
      <c r="E92" s="318" t="s">
        <v>118</v>
      </c>
      <c r="F92" s="14" t="s">
        <v>119</v>
      </c>
      <c r="G92" s="14" t="s">
        <v>234</v>
      </c>
      <c r="H92" s="14" t="s">
        <v>240</v>
      </c>
      <c r="I92" s="319">
        <v>4200000</v>
      </c>
      <c r="J92" s="196"/>
      <c r="K92" s="291">
        <v>42592</v>
      </c>
      <c r="L92" s="291">
        <f t="shared" si="3"/>
        <v>42655</v>
      </c>
      <c r="M92" s="291">
        <f t="shared" si="4"/>
        <v>42662</v>
      </c>
      <c r="N92" s="320">
        <v>60</v>
      </c>
      <c r="O92" s="291">
        <f t="shared" si="5"/>
        <v>42722</v>
      </c>
      <c r="P92" s="14" t="s">
        <v>241</v>
      </c>
      <c r="Q92" s="275" t="s">
        <v>401</v>
      </c>
      <c r="R92" s="25" t="s">
        <v>244</v>
      </c>
      <c r="S92" s="288" t="s">
        <v>381</v>
      </c>
      <c r="T92" s="196"/>
      <c r="U92" s="196"/>
    </row>
    <row r="93" spans="1:21" s="24" customFormat="1" ht="89.25" customHeight="1" x14ac:dyDescent="0.2">
      <c r="A93" s="27">
        <f t="shared" si="2"/>
        <v>87</v>
      </c>
      <c r="B93" s="19" t="s">
        <v>238</v>
      </c>
      <c r="C93" s="34">
        <v>33</v>
      </c>
      <c r="D93" s="322" t="s">
        <v>313</v>
      </c>
      <c r="E93" s="318" t="s">
        <v>118</v>
      </c>
      <c r="F93" s="14" t="s">
        <v>119</v>
      </c>
      <c r="G93" s="14" t="s">
        <v>234</v>
      </c>
      <c r="H93" s="14" t="s">
        <v>240</v>
      </c>
      <c r="I93" s="26">
        <v>3000000</v>
      </c>
      <c r="J93" s="196"/>
      <c r="K93" s="287">
        <v>42653</v>
      </c>
      <c r="L93" s="291">
        <f t="shared" si="3"/>
        <v>42716</v>
      </c>
      <c r="M93" s="291">
        <f t="shared" si="4"/>
        <v>42723</v>
      </c>
      <c r="N93" s="294">
        <v>30</v>
      </c>
      <c r="O93" s="291">
        <f t="shared" si="5"/>
        <v>42753</v>
      </c>
      <c r="P93" s="14" t="s">
        <v>241</v>
      </c>
      <c r="Q93" s="25" t="s">
        <v>402</v>
      </c>
      <c r="R93" s="15" t="s">
        <v>245</v>
      </c>
      <c r="S93" s="288" t="s">
        <v>381</v>
      </c>
      <c r="T93" s="196"/>
      <c r="U93" s="196"/>
    </row>
    <row r="94" spans="1:21" s="24" customFormat="1" ht="89.25" customHeight="1" x14ac:dyDescent="0.2">
      <c r="A94" s="27">
        <f t="shared" si="2"/>
        <v>88</v>
      </c>
      <c r="B94" s="19" t="s">
        <v>238</v>
      </c>
      <c r="C94" s="34">
        <v>33</v>
      </c>
      <c r="D94" s="322" t="s">
        <v>313</v>
      </c>
      <c r="E94" s="318" t="s">
        <v>118</v>
      </c>
      <c r="F94" s="14" t="s">
        <v>119</v>
      </c>
      <c r="G94" s="14" t="s">
        <v>98</v>
      </c>
      <c r="H94" s="14" t="s">
        <v>240</v>
      </c>
      <c r="I94" s="26">
        <v>3000000</v>
      </c>
      <c r="J94" s="196"/>
      <c r="K94" s="287">
        <v>42653</v>
      </c>
      <c r="L94" s="291">
        <f t="shared" ref="L94" si="6">+K94+63</f>
        <v>42716</v>
      </c>
      <c r="M94" s="291">
        <f t="shared" ref="M94" si="7">+L94+7</f>
        <v>42723</v>
      </c>
      <c r="N94" s="294">
        <v>30</v>
      </c>
      <c r="O94" s="291">
        <f t="shared" ref="O94" si="8">+M94+N94</f>
        <v>42753</v>
      </c>
      <c r="P94" s="14" t="s">
        <v>241</v>
      </c>
      <c r="Q94" s="25" t="s">
        <v>402</v>
      </c>
      <c r="R94" s="15" t="s">
        <v>245</v>
      </c>
      <c r="S94" s="288" t="s">
        <v>381</v>
      </c>
      <c r="T94" s="196"/>
      <c r="U94" s="196"/>
    </row>
    <row r="95" spans="1:21" s="298" customFormat="1" ht="191.25" x14ac:dyDescent="0.2">
      <c r="A95" s="27">
        <f t="shared" si="2"/>
        <v>89</v>
      </c>
      <c r="B95" s="19" t="s">
        <v>177</v>
      </c>
      <c r="C95" s="295">
        <v>33</v>
      </c>
      <c r="D95" s="15" t="s">
        <v>26</v>
      </c>
      <c r="E95" s="267" t="s">
        <v>118</v>
      </c>
      <c r="F95" s="15" t="s">
        <v>247</v>
      </c>
      <c r="G95" s="267" t="s">
        <v>98</v>
      </c>
      <c r="H95" s="15" t="s">
        <v>30</v>
      </c>
      <c r="I95" s="277">
        <v>4000000</v>
      </c>
      <c r="J95" s="296"/>
      <c r="K95" s="312">
        <v>42065</v>
      </c>
      <c r="L95" s="260">
        <v>42431</v>
      </c>
      <c r="M95" s="265">
        <v>42432</v>
      </c>
      <c r="N95" s="27">
        <v>30</v>
      </c>
      <c r="O95" s="265">
        <v>42462</v>
      </c>
      <c r="P95" s="12" t="s">
        <v>597</v>
      </c>
      <c r="Q95" s="297" t="s">
        <v>598</v>
      </c>
      <c r="R95" s="454" t="s">
        <v>608</v>
      </c>
      <c r="S95" s="343" t="s">
        <v>331</v>
      </c>
      <c r="T95" s="288"/>
      <c r="U95" s="288"/>
    </row>
    <row r="96" spans="1:21" s="298" customFormat="1" ht="280.5" customHeight="1" x14ac:dyDescent="0.2">
      <c r="A96" s="27">
        <f t="shared" si="2"/>
        <v>90</v>
      </c>
      <c r="B96" s="19" t="s">
        <v>177</v>
      </c>
      <c r="C96" s="295">
        <v>33</v>
      </c>
      <c r="D96" s="15" t="s">
        <v>26</v>
      </c>
      <c r="E96" s="267" t="s">
        <v>118</v>
      </c>
      <c r="F96" s="15" t="s">
        <v>247</v>
      </c>
      <c r="G96" s="267" t="s">
        <v>98</v>
      </c>
      <c r="H96" s="15" t="s">
        <v>30</v>
      </c>
      <c r="I96" s="277">
        <v>42000000</v>
      </c>
      <c r="J96" s="277">
        <v>42000000</v>
      </c>
      <c r="K96" s="312">
        <v>42408</v>
      </c>
      <c r="L96" s="260">
        <v>42418</v>
      </c>
      <c r="M96" s="260">
        <v>42422</v>
      </c>
      <c r="N96" s="318">
        <v>210</v>
      </c>
      <c r="O96" s="260">
        <v>42634</v>
      </c>
      <c r="P96" s="292" t="s">
        <v>580</v>
      </c>
      <c r="Q96" s="297" t="s">
        <v>582</v>
      </c>
      <c r="R96" s="16" t="s">
        <v>581</v>
      </c>
      <c r="S96" s="343" t="s">
        <v>331</v>
      </c>
      <c r="T96" s="14" t="s">
        <v>601</v>
      </c>
      <c r="U96" s="289" t="s">
        <v>387</v>
      </c>
    </row>
    <row r="97" spans="1:21" s="298" customFormat="1" ht="76.5" customHeight="1" x14ac:dyDescent="0.2">
      <c r="A97" s="27">
        <f t="shared" si="2"/>
        <v>91</v>
      </c>
      <c r="B97" s="19" t="s">
        <v>177</v>
      </c>
      <c r="C97" s="295">
        <v>33</v>
      </c>
      <c r="D97" s="15" t="s">
        <v>26</v>
      </c>
      <c r="E97" s="267" t="s">
        <v>118</v>
      </c>
      <c r="F97" s="15" t="s">
        <v>247</v>
      </c>
      <c r="G97" s="267" t="s">
        <v>98</v>
      </c>
      <c r="H97" s="15" t="s">
        <v>30</v>
      </c>
      <c r="I97" s="277">
        <v>22400000</v>
      </c>
      <c r="J97" s="277"/>
      <c r="K97" s="312">
        <v>42408</v>
      </c>
      <c r="L97" s="312">
        <v>42426</v>
      </c>
      <c r="M97" s="261">
        <f>L97+5</f>
        <v>42431</v>
      </c>
      <c r="N97" s="284">
        <v>210</v>
      </c>
      <c r="O97" s="261">
        <f t="shared" ref="O97" si="9">+M97+N97</f>
        <v>42641</v>
      </c>
      <c r="P97" s="292" t="s">
        <v>574</v>
      </c>
      <c r="Q97" s="297" t="s">
        <v>600</v>
      </c>
      <c r="R97" s="16" t="s">
        <v>294</v>
      </c>
      <c r="S97" s="343" t="s">
        <v>331</v>
      </c>
      <c r="T97" s="14" t="s">
        <v>599</v>
      </c>
      <c r="U97" s="288" t="s">
        <v>379</v>
      </c>
    </row>
    <row r="98" spans="1:21" s="298" customFormat="1" ht="242.25" customHeight="1" x14ac:dyDescent="0.2">
      <c r="A98" s="27">
        <f t="shared" si="2"/>
        <v>92</v>
      </c>
      <c r="B98" s="19" t="s">
        <v>177</v>
      </c>
      <c r="C98" s="295">
        <v>33</v>
      </c>
      <c r="D98" s="15" t="s">
        <v>26</v>
      </c>
      <c r="E98" s="267" t="s">
        <v>118</v>
      </c>
      <c r="F98" s="15" t="s">
        <v>247</v>
      </c>
      <c r="G98" s="267" t="s">
        <v>98</v>
      </c>
      <c r="H98" s="15" t="s">
        <v>30</v>
      </c>
      <c r="I98" s="277">
        <v>12600000</v>
      </c>
      <c r="J98" s="277">
        <v>12600000</v>
      </c>
      <c r="K98" s="312">
        <v>42408</v>
      </c>
      <c r="L98" s="260">
        <v>42417</v>
      </c>
      <c r="M98" s="260">
        <v>42418</v>
      </c>
      <c r="N98" s="318">
        <v>210</v>
      </c>
      <c r="O98" s="260">
        <v>42630</v>
      </c>
      <c r="P98" s="263" t="s">
        <v>574</v>
      </c>
      <c r="Q98" s="14" t="s">
        <v>575</v>
      </c>
      <c r="R98" s="16" t="s">
        <v>572</v>
      </c>
      <c r="S98" s="343" t="s">
        <v>331</v>
      </c>
      <c r="T98" s="14" t="s">
        <v>576</v>
      </c>
      <c r="U98" s="289" t="s">
        <v>387</v>
      </c>
    </row>
    <row r="99" spans="1:21" s="298" customFormat="1" ht="165.75" customHeight="1" x14ac:dyDescent="0.2">
      <c r="A99" s="27">
        <f t="shared" si="2"/>
        <v>93</v>
      </c>
      <c r="B99" s="19" t="s">
        <v>177</v>
      </c>
      <c r="C99" s="295">
        <v>33</v>
      </c>
      <c r="D99" s="15" t="s">
        <v>26</v>
      </c>
      <c r="E99" s="267" t="s">
        <v>118</v>
      </c>
      <c r="F99" s="15" t="s">
        <v>247</v>
      </c>
      <c r="G99" s="267" t="s">
        <v>98</v>
      </c>
      <c r="H99" s="15" t="s">
        <v>30</v>
      </c>
      <c r="I99" s="277">
        <v>12600000</v>
      </c>
      <c r="J99" s="277">
        <v>12600000</v>
      </c>
      <c r="K99" s="312">
        <v>42408</v>
      </c>
      <c r="L99" s="260">
        <v>42418</v>
      </c>
      <c r="M99" s="260">
        <v>42422</v>
      </c>
      <c r="N99" s="27">
        <v>210</v>
      </c>
      <c r="O99" s="260">
        <v>42634</v>
      </c>
      <c r="P99" s="263" t="s">
        <v>574</v>
      </c>
      <c r="Q99" s="14" t="s">
        <v>584</v>
      </c>
      <c r="R99" s="16" t="s">
        <v>572</v>
      </c>
      <c r="S99" s="343" t="s">
        <v>331</v>
      </c>
      <c r="T99" s="14" t="s">
        <v>583</v>
      </c>
      <c r="U99" s="289" t="s">
        <v>387</v>
      </c>
    </row>
    <row r="100" spans="1:21" s="298" customFormat="1" ht="165.75" x14ac:dyDescent="0.2">
      <c r="A100" s="27">
        <f t="shared" si="2"/>
        <v>94</v>
      </c>
      <c r="B100" s="19" t="s">
        <v>177</v>
      </c>
      <c r="C100" s="295">
        <v>33</v>
      </c>
      <c r="D100" s="15" t="s">
        <v>26</v>
      </c>
      <c r="E100" s="267" t="s">
        <v>118</v>
      </c>
      <c r="F100" s="15" t="s">
        <v>247</v>
      </c>
      <c r="G100" s="267" t="s">
        <v>98</v>
      </c>
      <c r="H100" s="15" t="s">
        <v>30</v>
      </c>
      <c r="I100" s="277">
        <v>12600000</v>
      </c>
      <c r="J100" s="277">
        <v>12600000</v>
      </c>
      <c r="K100" s="312">
        <v>42408</v>
      </c>
      <c r="L100" s="260">
        <v>42426</v>
      </c>
      <c r="M100" s="260">
        <v>42432</v>
      </c>
      <c r="N100" s="27">
        <v>210</v>
      </c>
      <c r="O100" s="260">
        <v>42645</v>
      </c>
      <c r="P100" s="263" t="s">
        <v>574</v>
      </c>
      <c r="Q100" s="14" t="s">
        <v>584</v>
      </c>
      <c r="R100" s="16" t="s">
        <v>572</v>
      </c>
      <c r="S100" s="343" t="s">
        <v>331</v>
      </c>
      <c r="T100" s="14" t="s">
        <v>632</v>
      </c>
      <c r="U100" s="289" t="s">
        <v>387</v>
      </c>
    </row>
    <row r="101" spans="1:21" s="298" customFormat="1" ht="165.75" x14ac:dyDescent="0.2">
      <c r="A101" s="27">
        <f t="shared" si="2"/>
        <v>95</v>
      </c>
      <c r="B101" s="19" t="s">
        <v>177</v>
      </c>
      <c r="C101" s="295">
        <v>33</v>
      </c>
      <c r="D101" s="15" t="s">
        <v>26</v>
      </c>
      <c r="E101" s="267" t="s">
        <v>118</v>
      </c>
      <c r="F101" s="15" t="s">
        <v>247</v>
      </c>
      <c r="G101" s="267" t="s">
        <v>98</v>
      </c>
      <c r="H101" s="15" t="s">
        <v>30</v>
      </c>
      <c r="I101" s="277">
        <v>12600000</v>
      </c>
      <c r="J101" s="277">
        <v>12600000</v>
      </c>
      <c r="K101" s="312">
        <v>42408</v>
      </c>
      <c r="L101" s="260">
        <v>42429</v>
      </c>
      <c r="M101" s="260">
        <v>42432</v>
      </c>
      <c r="N101" s="27">
        <v>210</v>
      </c>
      <c r="O101" s="260">
        <v>42645</v>
      </c>
      <c r="P101" s="263" t="s">
        <v>574</v>
      </c>
      <c r="Q101" s="14" t="s">
        <v>584</v>
      </c>
      <c r="R101" s="16" t="s">
        <v>572</v>
      </c>
      <c r="S101" s="343" t="s">
        <v>331</v>
      </c>
      <c r="T101" s="14" t="s">
        <v>595</v>
      </c>
      <c r="U101" s="289" t="s">
        <v>387</v>
      </c>
    </row>
    <row r="102" spans="1:21" s="298" customFormat="1" ht="54.75" customHeight="1" x14ac:dyDescent="0.2">
      <c r="A102" s="27">
        <f t="shared" si="2"/>
        <v>96</v>
      </c>
      <c r="B102" s="19" t="s">
        <v>177</v>
      </c>
      <c r="C102" s="295">
        <v>33</v>
      </c>
      <c r="D102" s="15" t="s">
        <v>26</v>
      </c>
      <c r="E102" s="267" t="s">
        <v>118</v>
      </c>
      <c r="F102" s="15" t="s">
        <v>247</v>
      </c>
      <c r="G102" s="267" t="s">
        <v>98</v>
      </c>
      <c r="H102" s="15" t="s">
        <v>30</v>
      </c>
      <c r="I102" s="277">
        <v>12600000</v>
      </c>
      <c r="J102" s="277"/>
      <c r="K102" s="312">
        <v>42408</v>
      </c>
      <c r="L102" s="260">
        <v>42429</v>
      </c>
      <c r="M102" s="260">
        <v>42432</v>
      </c>
      <c r="N102" s="27">
        <v>210</v>
      </c>
      <c r="O102" s="260">
        <v>42645</v>
      </c>
      <c r="P102" s="292" t="s">
        <v>574</v>
      </c>
      <c r="Q102" s="14" t="s">
        <v>584</v>
      </c>
      <c r="R102" s="16" t="s">
        <v>572</v>
      </c>
      <c r="S102" s="343" t="s">
        <v>331</v>
      </c>
      <c r="T102" s="14" t="s">
        <v>602</v>
      </c>
      <c r="U102" s="288" t="s">
        <v>379</v>
      </c>
    </row>
    <row r="103" spans="1:21" s="298" customFormat="1" ht="165.75" customHeight="1" x14ac:dyDescent="0.2">
      <c r="A103" s="27">
        <f t="shared" si="2"/>
        <v>97</v>
      </c>
      <c r="B103" s="19" t="s">
        <v>177</v>
      </c>
      <c r="C103" s="295">
        <v>33</v>
      </c>
      <c r="D103" s="15" t="s">
        <v>26</v>
      </c>
      <c r="E103" s="267" t="s">
        <v>118</v>
      </c>
      <c r="F103" s="15" t="s">
        <v>247</v>
      </c>
      <c r="G103" s="267" t="s">
        <v>98</v>
      </c>
      <c r="H103" s="15" t="s">
        <v>30</v>
      </c>
      <c r="I103" s="277">
        <v>10500000</v>
      </c>
      <c r="J103" s="277"/>
      <c r="K103" s="312">
        <v>42408</v>
      </c>
      <c r="L103" s="260">
        <v>42417</v>
      </c>
      <c r="M103" s="260">
        <v>42418</v>
      </c>
      <c r="N103" s="318">
        <v>210</v>
      </c>
      <c r="O103" s="260">
        <v>42630</v>
      </c>
      <c r="P103" s="263" t="s">
        <v>574</v>
      </c>
      <c r="Q103" s="14" t="s">
        <v>575</v>
      </c>
      <c r="R103" s="16" t="s">
        <v>572</v>
      </c>
      <c r="S103" s="343" t="s">
        <v>331</v>
      </c>
      <c r="T103" s="14" t="s">
        <v>603</v>
      </c>
      <c r="U103" s="288" t="s">
        <v>379</v>
      </c>
    </row>
    <row r="104" spans="1:21" s="298" customFormat="1" ht="165.75" customHeight="1" x14ac:dyDescent="0.2">
      <c r="A104" s="27">
        <f t="shared" si="2"/>
        <v>98</v>
      </c>
      <c r="B104" s="19" t="s">
        <v>177</v>
      </c>
      <c r="C104" s="295">
        <v>33</v>
      </c>
      <c r="D104" s="15" t="s">
        <v>26</v>
      </c>
      <c r="E104" s="267" t="s">
        <v>118</v>
      </c>
      <c r="F104" s="15" t="s">
        <v>247</v>
      </c>
      <c r="G104" s="267" t="s">
        <v>98</v>
      </c>
      <c r="H104" s="15" t="s">
        <v>30</v>
      </c>
      <c r="I104" s="277">
        <v>10500000</v>
      </c>
      <c r="J104" s="277">
        <v>10500000</v>
      </c>
      <c r="K104" s="312">
        <v>42408</v>
      </c>
      <c r="L104" s="260">
        <v>42417</v>
      </c>
      <c r="M104" s="260">
        <v>42418</v>
      </c>
      <c r="N104" s="318">
        <v>210</v>
      </c>
      <c r="O104" s="260">
        <v>42630</v>
      </c>
      <c r="P104" s="263" t="s">
        <v>574</v>
      </c>
      <c r="Q104" s="14" t="s">
        <v>575</v>
      </c>
      <c r="R104" s="16" t="s">
        <v>572</v>
      </c>
      <c r="S104" s="343" t="s">
        <v>331</v>
      </c>
      <c r="T104" s="14" t="s">
        <v>573</v>
      </c>
      <c r="U104" s="289" t="s">
        <v>387</v>
      </c>
    </row>
    <row r="105" spans="1:21" s="306" customFormat="1" ht="54.75" customHeight="1" x14ac:dyDescent="0.2">
      <c r="A105" s="27">
        <f t="shared" si="2"/>
        <v>99</v>
      </c>
      <c r="B105" s="19" t="s">
        <v>177</v>
      </c>
      <c r="C105" s="295">
        <v>33</v>
      </c>
      <c r="D105" s="15" t="s">
        <v>26</v>
      </c>
      <c r="E105" s="267" t="s">
        <v>118</v>
      </c>
      <c r="F105" s="15" t="s">
        <v>247</v>
      </c>
      <c r="G105" s="267" t="s">
        <v>29</v>
      </c>
      <c r="H105" s="267" t="s">
        <v>21</v>
      </c>
      <c r="I105" s="277">
        <f>100000000-22681700</f>
        <v>77318300</v>
      </c>
      <c r="J105" s="277"/>
      <c r="K105" s="312">
        <v>42505</v>
      </c>
      <c r="L105" s="312">
        <v>42572</v>
      </c>
      <c r="M105" s="261">
        <f t="shared" ref="M105:M106" si="10">L105+5</f>
        <v>42577</v>
      </c>
      <c r="N105" s="284">
        <v>150</v>
      </c>
      <c r="O105" s="261">
        <f t="shared" ref="O105:O106" si="11">+M105+N105</f>
        <v>42727</v>
      </c>
      <c r="P105" s="348" t="s">
        <v>310</v>
      </c>
      <c r="Q105" s="14" t="s">
        <v>311</v>
      </c>
      <c r="R105" s="297" t="s">
        <v>633</v>
      </c>
      <c r="S105" s="343" t="s">
        <v>331</v>
      </c>
      <c r="T105" s="289"/>
      <c r="U105" s="289"/>
    </row>
    <row r="106" spans="1:21" s="306" customFormat="1" ht="54.75" customHeight="1" x14ac:dyDescent="0.2">
      <c r="A106" s="27">
        <f t="shared" si="2"/>
        <v>100</v>
      </c>
      <c r="B106" s="19" t="s">
        <v>177</v>
      </c>
      <c r="C106" s="295">
        <v>33</v>
      </c>
      <c r="D106" s="15" t="s">
        <v>26</v>
      </c>
      <c r="E106" s="267" t="s">
        <v>118</v>
      </c>
      <c r="F106" s="15" t="s">
        <v>247</v>
      </c>
      <c r="G106" s="267" t="s">
        <v>98</v>
      </c>
      <c r="H106" s="15" t="s">
        <v>30</v>
      </c>
      <c r="I106" s="277">
        <v>12181700</v>
      </c>
      <c r="J106" s="277"/>
      <c r="K106" s="312">
        <v>42505</v>
      </c>
      <c r="L106" s="312">
        <v>42572</v>
      </c>
      <c r="M106" s="261">
        <f t="shared" si="10"/>
        <v>42577</v>
      </c>
      <c r="N106" s="284">
        <v>150</v>
      </c>
      <c r="O106" s="261">
        <f t="shared" si="11"/>
        <v>42727</v>
      </c>
      <c r="P106" s="299" t="s">
        <v>312</v>
      </c>
      <c r="Q106" s="14" t="s">
        <v>635</v>
      </c>
      <c r="R106" s="297" t="s">
        <v>634</v>
      </c>
      <c r="S106" s="343" t="s">
        <v>331</v>
      </c>
      <c r="T106" s="289"/>
      <c r="U106" s="289"/>
    </row>
    <row r="107" spans="1:21" s="306" customFormat="1" ht="54.75" customHeight="1" x14ac:dyDescent="0.2">
      <c r="A107" s="27">
        <f t="shared" si="2"/>
        <v>101</v>
      </c>
      <c r="B107" s="19" t="s">
        <v>177</v>
      </c>
      <c r="C107" s="295">
        <v>33</v>
      </c>
      <c r="D107" s="15" t="s">
        <v>26</v>
      </c>
      <c r="E107" s="267" t="s">
        <v>118</v>
      </c>
      <c r="F107" s="15" t="s">
        <v>247</v>
      </c>
      <c r="G107" s="267" t="s">
        <v>604</v>
      </c>
      <c r="H107" s="267" t="s">
        <v>604</v>
      </c>
      <c r="I107" s="277">
        <f>12600000-10500000</f>
        <v>2100000</v>
      </c>
      <c r="J107" s="277"/>
      <c r="K107" s="267" t="s">
        <v>604</v>
      </c>
      <c r="L107" s="267" t="s">
        <v>604</v>
      </c>
      <c r="M107" s="267" t="s">
        <v>604</v>
      </c>
      <c r="N107" s="267" t="s">
        <v>604</v>
      </c>
      <c r="O107" s="267" t="s">
        <v>604</v>
      </c>
      <c r="P107" s="267" t="s">
        <v>604</v>
      </c>
      <c r="Q107" s="14" t="s">
        <v>605</v>
      </c>
      <c r="R107" s="14" t="s">
        <v>605</v>
      </c>
      <c r="S107" s="343" t="s">
        <v>331</v>
      </c>
      <c r="T107" s="14" t="s">
        <v>618</v>
      </c>
      <c r="U107" s="14" t="s">
        <v>618</v>
      </c>
    </row>
    <row r="108" spans="1:21" s="24" customFormat="1" ht="242.25" customHeight="1" x14ac:dyDescent="0.2">
      <c r="A108" s="27">
        <f t="shared" si="2"/>
        <v>102</v>
      </c>
      <c r="B108" s="19" t="s">
        <v>562</v>
      </c>
      <c r="C108" s="280" t="s">
        <v>175</v>
      </c>
      <c r="D108" s="29" t="s">
        <v>130</v>
      </c>
      <c r="E108" s="258">
        <v>311020301</v>
      </c>
      <c r="F108" s="259" t="s">
        <v>383</v>
      </c>
      <c r="G108" s="14" t="s">
        <v>98</v>
      </c>
      <c r="H108" s="14" t="s">
        <v>30</v>
      </c>
      <c r="I108" s="32">
        <v>40000000</v>
      </c>
      <c r="J108" s="32">
        <v>40000000</v>
      </c>
      <c r="K108" s="287">
        <v>42387</v>
      </c>
      <c r="L108" s="265">
        <v>42401</v>
      </c>
      <c r="M108" s="261">
        <v>42402</v>
      </c>
      <c r="N108" s="27">
        <v>150</v>
      </c>
      <c r="O108" s="262">
        <v>42552</v>
      </c>
      <c r="P108" s="263" t="s">
        <v>384</v>
      </c>
      <c r="Q108" s="31" t="s">
        <v>382</v>
      </c>
      <c r="R108" s="16" t="s">
        <v>385</v>
      </c>
      <c r="S108" s="288" t="s">
        <v>386</v>
      </c>
      <c r="T108" s="14" t="s">
        <v>420</v>
      </c>
      <c r="U108" s="288" t="s">
        <v>387</v>
      </c>
    </row>
    <row r="109" spans="1:21" s="24" customFormat="1" ht="229.5" customHeight="1" x14ac:dyDescent="0.2">
      <c r="A109" s="27">
        <f t="shared" si="2"/>
        <v>103</v>
      </c>
      <c r="B109" s="19" t="s">
        <v>421</v>
      </c>
      <c r="C109" s="280" t="s">
        <v>175</v>
      </c>
      <c r="D109" s="29" t="s">
        <v>130</v>
      </c>
      <c r="E109" s="258">
        <v>311020301</v>
      </c>
      <c r="F109" s="259" t="s">
        <v>383</v>
      </c>
      <c r="G109" s="14" t="s">
        <v>98</v>
      </c>
      <c r="H109" s="14" t="s">
        <v>30</v>
      </c>
      <c r="I109" s="290">
        <v>30000000</v>
      </c>
      <c r="J109" s="290">
        <v>30000000</v>
      </c>
      <c r="K109" s="291">
        <v>42397</v>
      </c>
      <c r="L109" s="260">
        <v>42402</v>
      </c>
      <c r="M109" s="260">
        <v>42405</v>
      </c>
      <c r="N109" s="266">
        <v>150</v>
      </c>
      <c r="O109" s="262">
        <v>42555</v>
      </c>
      <c r="P109" s="292" t="s">
        <v>389</v>
      </c>
      <c r="Q109" s="14" t="s">
        <v>390</v>
      </c>
      <c r="R109" s="16" t="s">
        <v>391</v>
      </c>
      <c r="S109" s="288" t="s">
        <v>388</v>
      </c>
      <c r="T109" s="14" t="s">
        <v>564</v>
      </c>
      <c r="U109" s="289" t="s">
        <v>387</v>
      </c>
    </row>
    <row r="110" spans="1:21" s="24" customFormat="1" ht="106.5" customHeight="1" x14ac:dyDescent="0.2">
      <c r="A110" s="27">
        <f t="shared" si="2"/>
        <v>104</v>
      </c>
      <c r="B110" s="19" t="s">
        <v>395</v>
      </c>
      <c r="C110" s="280" t="s">
        <v>175</v>
      </c>
      <c r="D110" s="29" t="s">
        <v>130</v>
      </c>
      <c r="E110" s="258">
        <v>311020301</v>
      </c>
      <c r="F110" s="259" t="s">
        <v>383</v>
      </c>
      <c r="G110" s="14" t="s">
        <v>98</v>
      </c>
      <c r="H110" s="14" t="s">
        <v>30</v>
      </c>
      <c r="I110" s="26">
        <v>32000000</v>
      </c>
      <c r="J110" s="293">
        <v>32000000</v>
      </c>
      <c r="K110" s="287">
        <v>42398</v>
      </c>
      <c r="L110" s="291">
        <v>42417</v>
      </c>
      <c r="M110" s="260">
        <v>42418</v>
      </c>
      <c r="N110" s="27">
        <v>120</v>
      </c>
      <c r="O110" s="260">
        <v>42538</v>
      </c>
      <c r="P110" s="452" t="s">
        <v>571</v>
      </c>
      <c r="Q110" s="31" t="s">
        <v>569</v>
      </c>
      <c r="R110" s="25" t="s">
        <v>396</v>
      </c>
      <c r="S110" s="288" t="s">
        <v>424</v>
      </c>
      <c r="T110" s="14" t="s">
        <v>570</v>
      </c>
      <c r="U110" s="288" t="s">
        <v>387</v>
      </c>
    </row>
    <row r="111" spans="1:21" s="24" customFormat="1" ht="22.5" customHeight="1" x14ac:dyDescent="0.2">
      <c r="A111" s="27"/>
      <c r="B111" s="19"/>
      <c r="C111" s="34"/>
      <c r="D111" s="15"/>
      <c r="E111" s="23"/>
      <c r="F111" s="202"/>
      <c r="G111" s="14"/>
      <c r="H111" s="457" t="s">
        <v>609</v>
      </c>
      <c r="I111" s="349">
        <f>SUM(I7:I110)</f>
        <v>7147779286</v>
      </c>
      <c r="J111" s="349">
        <f>SUM(J7:J110)</f>
        <v>351163021</v>
      </c>
      <c r="K111" s="203"/>
      <c r="L111" s="10"/>
      <c r="M111" s="10"/>
      <c r="N111" s="26"/>
      <c r="O111" s="10"/>
      <c r="P111" s="14"/>
      <c r="Q111" s="25"/>
      <c r="R111" s="16"/>
      <c r="S111" s="343"/>
      <c r="T111" s="196"/>
      <c r="U111" s="196"/>
    </row>
    <row r="112" spans="1:21" x14ac:dyDescent="0.2">
      <c r="E112" s="204"/>
      <c r="F112" s="205"/>
      <c r="G112" s="206"/>
      <c r="H112" s="207"/>
      <c r="I112" s="208"/>
    </row>
  </sheetData>
  <autoFilter ref="A6:IA6"/>
  <mergeCells count="2">
    <mergeCell ref="C1:R4"/>
    <mergeCell ref="C5:R5"/>
  </mergeCells>
  <dataValidations count="1">
    <dataValidation type="date" allowBlank="1" showInputMessage="1" showErrorMessage="1" sqref="M103:M104 M98:M99 M96 M43 M62">
      <formula1>1</formula1>
      <formula2>402133</formula2>
    </dataValidation>
  </dataValidations>
  <printOptions horizontalCentered="1" verticalCentered="1"/>
  <pageMargins left="0.31496062992125984" right="0" top="0.19685039370078741" bottom="0.19685039370078741" header="0" footer="0"/>
  <pageSetup paperSize="5" scale="45" orientation="landscape" horizontalDpi="4294967295" verticalDpi="4294967295" r:id="rId1"/>
  <headerFooter alignWithMargins="0">
    <oddHeader>&amp;C&amp;P&amp;N</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opLeftCell="A3" workbookViewId="0">
      <pane ySplit="3" topLeftCell="A6" activePane="bottomLeft" state="frozen"/>
      <selection activeCell="A3" sqref="A3"/>
      <selection pane="bottomLeft" activeCell="A8" sqref="A8"/>
    </sheetView>
  </sheetViews>
  <sheetFormatPr baseColWidth="10" defaultRowHeight="12" x14ac:dyDescent="0.2"/>
  <cols>
    <col min="1" max="1" width="7.5703125" style="421" bestFit="1" customWidth="1"/>
    <col min="2" max="2" width="10.28515625" style="421" customWidth="1"/>
    <col min="3" max="3" width="11.42578125" style="422" customWidth="1"/>
    <col min="4" max="4" width="46.28515625" style="423" customWidth="1"/>
    <col min="5" max="5" width="18.28515625" style="423" customWidth="1"/>
    <col min="6" max="6" width="22.28515625" style="421" customWidth="1"/>
    <col min="7" max="7" width="19.5703125" style="421" customWidth="1"/>
    <col min="8" max="8" width="16.7109375" style="424" customWidth="1"/>
    <col min="9" max="9" width="12.85546875" style="425" customWidth="1"/>
    <col min="10" max="10" width="14.42578125" style="427" customWidth="1"/>
    <col min="11" max="11" width="7.85546875" style="430" customWidth="1"/>
    <col min="12" max="12" width="22.140625" style="430" customWidth="1"/>
    <col min="13" max="13" width="25.5703125" style="427" customWidth="1"/>
    <col min="14" max="14" width="18.7109375" style="427" customWidth="1"/>
    <col min="15" max="15" width="15.5703125" style="427" customWidth="1"/>
    <col min="16" max="16" width="19" style="427" customWidth="1"/>
    <col min="17" max="17" width="19.7109375" style="427" customWidth="1"/>
    <col min="18" max="18" width="10.85546875" style="427" bestFit="1" customWidth="1"/>
    <col min="19" max="19" width="13.7109375" style="426" bestFit="1" customWidth="1"/>
    <col min="20" max="20" width="15.5703125" style="428" bestFit="1" customWidth="1"/>
    <col min="21" max="21" width="19.140625" style="431" bestFit="1" customWidth="1"/>
    <col min="22" max="22" width="12.85546875" style="431" bestFit="1" customWidth="1"/>
    <col min="23" max="23" width="15.5703125" style="432" bestFit="1" customWidth="1"/>
    <col min="24" max="24" width="16.140625" style="424" customWidth="1"/>
    <col min="25" max="25" width="18.28515625" style="431" customWidth="1"/>
    <col min="26" max="26" width="19.7109375" style="431" customWidth="1"/>
    <col min="27" max="27" width="22.42578125" style="431" bestFit="1" customWidth="1"/>
    <col min="28" max="28" width="23.140625" style="431" customWidth="1"/>
    <col min="29" max="29" width="22.5703125" style="431" bestFit="1" customWidth="1"/>
    <col min="30" max="30" width="15.140625" style="431" customWidth="1"/>
    <col min="31" max="31" width="17" style="433" customWidth="1"/>
    <col min="32" max="33" width="15.28515625" style="434" customWidth="1"/>
    <col min="34" max="34" width="17" style="429" customWidth="1"/>
    <col min="35" max="35" width="12.140625" style="435" customWidth="1"/>
    <col min="36" max="36" width="11.28515625" style="436" customWidth="1"/>
    <col min="37" max="37" width="12.7109375" style="437" customWidth="1"/>
    <col min="38" max="38" width="15.28515625" style="438" customWidth="1"/>
    <col min="39" max="39" width="14.28515625" style="438" customWidth="1"/>
    <col min="40" max="40" width="15" style="439" customWidth="1"/>
    <col min="41" max="41" width="27.85546875" style="426" customWidth="1"/>
    <col min="42" max="16384" width="11.42578125" style="426"/>
  </cols>
  <sheetData>
    <row r="1" spans="1:41" s="353" customFormat="1" ht="21" customHeight="1" x14ac:dyDescent="0.2">
      <c r="B1" s="495" t="s">
        <v>438</v>
      </c>
      <c r="C1" s="496"/>
      <c r="D1" s="496"/>
      <c r="E1" s="496"/>
      <c r="F1" s="496"/>
      <c r="G1" s="496"/>
      <c r="H1" s="496"/>
      <c r="I1" s="496"/>
      <c r="J1" s="496"/>
      <c r="K1" s="496"/>
      <c r="L1" s="496"/>
      <c r="M1" s="496"/>
      <c r="N1" s="354"/>
      <c r="O1" s="354"/>
      <c r="P1" s="354"/>
      <c r="Q1" s="355"/>
      <c r="R1" s="355"/>
      <c r="S1" s="492"/>
      <c r="T1" s="493"/>
      <c r="U1" s="493"/>
      <c r="V1" s="493"/>
      <c r="W1" s="493"/>
      <c r="X1" s="493"/>
      <c r="Y1" s="493"/>
      <c r="Z1" s="493"/>
      <c r="AA1" s="493"/>
      <c r="AB1" s="493"/>
      <c r="AC1" s="493"/>
      <c r="AD1" s="493"/>
      <c r="AE1" s="356"/>
      <c r="AF1" s="357"/>
      <c r="AG1" s="357"/>
      <c r="AH1" s="357"/>
      <c r="AI1" s="358"/>
      <c r="AJ1" s="359"/>
      <c r="AK1" s="360"/>
      <c r="AL1" s="361"/>
      <c r="AM1" s="361"/>
      <c r="AN1" s="362"/>
    </row>
    <row r="2" spans="1:41" s="353" customFormat="1" ht="21" customHeight="1" x14ac:dyDescent="0.2">
      <c r="B2" s="521" t="s">
        <v>439</v>
      </c>
      <c r="C2" s="521"/>
      <c r="D2" s="521"/>
      <c r="E2" s="521"/>
      <c r="F2" s="521"/>
      <c r="G2" s="521"/>
      <c r="H2" s="521"/>
      <c r="I2" s="521"/>
      <c r="J2" s="521"/>
      <c r="K2" s="521"/>
      <c r="L2" s="521"/>
      <c r="M2" s="521"/>
      <c r="N2" s="363"/>
      <c r="O2" s="363"/>
      <c r="P2" s="363"/>
      <c r="Q2" s="364"/>
      <c r="R2" s="364"/>
      <c r="S2" s="494"/>
      <c r="T2" s="494"/>
      <c r="U2" s="494"/>
      <c r="V2" s="494"/>
      <c r="W2" s="494"/>
      <c r="X2" s="494"/>
      <c r="Y2" s="494"/>
      <c r="Z2" s="494"/>
      <c r="AA2" s="494"/>
      <c r="AB2" s="494"/>
      <c r="AC2" s="494"/>
      <c r="AD2" s="494"/>
      <c r="AE2" s="356"/>
      <c r="AF2" s="357"/>
      <c r="AG2" s="357"/>
      <c r="AH2" s="357"/>
      <c r="AI2" s="358"/>
      <c r="AJ2" s="359"/>
      <c r="AK2" s="360"/>
      <c r="AL2" s="361"/>
      <c r="AM2" s="361"/>
      <c r="AN2" s="362"/>
    </row>
    <row r="3" spans="1:41" s="353" customFormat="1" ht="21" customHeight="1" x14ac:dyDescent="0.2">
      <c r="A3" s="443"/>
      <c r="B3" s="495" t="s">
        <v>538</v>
      </c>
      <c r="C3" s="496"/>
      <c r="D3" s="496"/>
      <c r="E3" s="496"/>
      <c r="F3" s="496"/>
      <c r="G3" s="496"/>
      <c r="H3" s="497"/>
      <c r="I3" s="440"/>
      <c r="J3" s="441"/>
      <c r="K3" s="441"/>
      <c r="L3" s="441"/>
      <c r="M3" s="442"/>
      <c r="N3" s="363"/>
      <c r="O3" s="363"/>
      <c r="P3" s="363"/>
      <c r="Q3" s="364"/>
      <c r="R3" s="364"/>
      <c r="S3" s="492"/>
      <c r="T3" s="493"/>
      <c r="U3" s="493"/>
      <c r="V3" s="493"/>
      <c r="W3" s="493"/>
      <c r="X3" s="493"/>
      <c r="Y3" s="493"/>
      <c r="Z3" s="493"/>
      <c r="AA3" s="493"/>
      <c r="AB3" s="493"/>
      <c r="AC3" s="493"/>
      <c r="AD3" s="493"/>
      <c r="AE3" s="356"/>
      <c r="AF3" s="357"/>
      <c r="AG3" s="357"/>
      <c r="AH3" s="357"/>
      <c r="AI3" s="358"/>
      <c r="AJ3" s="359"/>
      <c r="AK3" s="360"/>
      <c r="AL3" s="361"/>
      <c r="AM3" s="361"/>
      <c r="AN3" s="362"/>
    </row>
    <row r="4" spans="1:41" s="369" customFormat="1" ht="60" customHeight="1" x14ac:dyDescent="0.2">
      <c r="A4" s="498" t="s">
        <v>440</v>
      </c>
      <c r="B4" s="498" t="s">
        <v>441</v>
      </c>
      <c r="C4" s="498" t="s">
        <v>442</v>
      </c>
      <c r="D4" s="488" t="s">
        <v>443</v>
      </c>
      <c r="E4" s="488" t="s">
        <v>444</v>
      </c>
      <c r="F4" s="488" t="s">
        <v>445</v>
      </c>
      <c r="G4" s="488" t="s">
        <v>446</v>
      </c>
      <c r="H4" s="490" t="s">
        <v>447</v>
      </c>
      <c r="I4" s="368"/>
      <c r="J4" s="502" t="s">
        <v>448</v>
      </c>
      <c r="K4" s="503"/>
      <c r="L4" s="504"/>
      <c r="M4" s="505" t="s">
        <v>449</v>
      </c>
      <c r="N4" s="506"/>
      <c r="O4" s="506"/>
      <c r="P4" s="507"/>
      <c r="Q4" s="508" t="s">
        <v>450</v>
      </c>
      <c r="R4" s="509" t="s">
        <v>451</v>
      </c>
      <c r="S4" s="492" t="s">
        <v>452</v>
      </c>
      <c r="T4" s="492"/>
      <c r="U4" s="492"/>
      <c r="V4" s="511" t="s">
        <v>453</v>
      </c>
      <c r="W4" s="511"/>
      <c r="X4" s="511"/>
      <c r="Y4" s="511"/>
      <c r="Z4" s="511"/>
      <c r="AA4" s="511"/>
      <c r="AB4" s="489" t="s">
        <v>454</v>
      </c>
      <c r="AC4" s="489" t="s">
        <v>455</v>
      </c>
      <c r="AD4" s="513" t="s">
        <v>456</v>
      </c>
      <c r="AE4" s="515" t="s">
        <v>457</v>
      </c>
      <c r="AF4" s="488" t="s">
        <v>458</v>
      </c>
      <c r="AG4" s="500" t="s">
        <v>459</v>
      </c>
      <c r="AH4" s="517" t="s">
        <v>460</v>
      </c>
      <c r="AI4" s="517" t="s">
        <v>461</v>
      </c>
      <c r="AJ4" s="519" t="s">
        <v>462</v>
      </c>
      <c r="AK4" s="517" t="s">
        <v>463</v>
      </c>
      <c r="AL4" s="523" t="s">
        <v>464</v>
      </c>
      <c r="AM4" s="511" t="s">
        <v>465</v>
      </c>
      <c r="AN4" s="522"/>
      <c r="AO4" s="517" t="s">
        <v>466</v>
      </c>
    </row>
    <row r="5" spans="1:41" s="369" customFormat="1" ht="24" x14ac:dyDescent="0.2">
      <c r="A5" s="499"/>
      <c r="B5" s="499"/>
      <c r="C5" s="499"/>
      <c r="D5" s="489"/>
      <c r="E5" s="489"/>
      <c r="F5" s="489"/>
      <c r="G5" s="489"/>
      <c r="H5" s="491"/>
      <c r="I5" s="370" t="s">
        <v>467</v>
      </c>
      <c r="J5" s="371" t="s">
        <v>468</v>
      </c>
      <c r="K5" s="372" t="s">
        <v>469</v>
      </c>
      <c r="L5" s="373" t="s">
        <v>470</v>
      </c>
      <c r="M5" s="373" t="s">
        <v>471</v>
      </c>
      <c r="N5" s="373" t="s">
        <v>472</v>
      </c>
      <c r="O5" s="373" t="s">
        <v>473</v>
      </c>
      <c r="P5" s="373" t="s">
        <v>474</v>
      </c>
      <c r="Q5" s="509"/>
      <c r="R5" s="510"/>
      <c r="S5" s="374" t="s">
        <v>475</v>
      </c>
      <c r="T5" s="375" t="s">
        <v>476</v>
      </c>
      <c r="U5" s="374" t="s">
        <v>477</v>
      </c>
      <c r="V5" s="365" t="s">
        <v>475</v>
      </c>
      <c r="W5" s="366" t="s">
        <v>476</v>
      </c>
      <c r="X5" s="367" t="s">
        <v>477</v>
      </c>
      <c r="Y5" s="376" t="s">
        <v>478</v>
      </c>
      <c r="Z5" s="376" t="s">
        <v>479</v>
      </c>
      <c r="AA5" s="376" t="s">
        <v>480</v>
      </c>
      <c r="AB5" s="512"/>
      <c r="AC5" s="512"/>
      <c r="AD5" s="514"/>
      <c r="AE5" s="516"/>
      <c r="AF5" s="489"/>
      <c r="AG5" s="501" t="s">
        <v>459</v>
      </c>
      <c r="AH5" s="518"/>
      <c r="AI5" s="518"/>
      <c r="AJ5" s="520"/>
      <c r="AK5" s="518"/>
      <c r="AL5" s="524"/>
      <c r="AM5" s="365" t="s">
        <v>470</v>
      </c>
      <c r="AN5" s="367" t="s">
        <v>468</v>
      </c>
      <c r="AO5" s="518"/>
    </row>
    <row r="6" spans="1:41" s="401" customFormat="1" ht="137.25" customHeight="1" x14ac:dyDescent="0.2">
      <c r="A6" s="377" t="s">
        <v>481</v>
      </c>
      <c r="B6" s="378" t="s">
        <v>482</v>
      </c>
      <c r="C6" s="379" t="s">
        <v>483</v>
      </c>
      <c r="D6" s="288" t="s">
        <v>484</v>
      </c>
      <c r="E6" s="380" t="s">
        <v>29</v>
      </c>
      <c r="F6" s="381" t="s">
        <v>485</v>
      </c>
      <c r="G6" s="382" t="s">
        <v>486</v>
      </c>
      <c r="H6" s="383">
        <v>700000</v>
      </c>
      <c r="I6" s="382" t="s">
        <v>486</v>
      </c>
      <c r="J6" s="384">
        <v>900378239</v>
      </c>
      <c r="K6" s="385">
        <v>0</v>
      </c>
      <c r="L6" s="386" t="s">
        <v>487</v>
      </c>
      <c r="M6" s="387" t="s">
        <v>488</v>
      </c>
      <c r="N6" s="388" t="s">
        <v>489</v>
      </c>
      <c r="O6" s="389">
        <v>0</v>
      </c>
      <c r="P6" s="390" t="s">
        <v>490</v>
      </c>
      <c r="Q6" s="391" t="s">
        <v>491</v>
      </c>
      <c r="R6" s="385">
        <v>1</v>
      </c>
      <c r="S6" s="385">
        <v>6</v>
      </c>
      <c r="T6" s="392">
        <v>42382</v>
      </c>
      <c r="U6" s="393">
        <v>51190440</v>
      </c>
      <c r="V6" s="385">
        <v>7</v>
      </c>
      <c r="W6" s="392">
        <v>42387</v>
      </c>
      <c r="X6" s="383">
        <v>700000</v>
      </c>
      <c r="Y6" s="394">
        <v>3120101</v>
      </c>
      <c r="Z6" s="395" t="s">
        <v>269</v>
      </c>
      <c r="AA6" s="396" t="s">
        <v>492</v>
      </c>
      <c r="AB6" s="397" t="s">
        <v>493</v>
      </c>
      <c r="AC6" s="398" t="s">
        <v>494</v>
      </c>
      <c r="AD6" s="399">
        <v>42384</v>
      </c>
      <c r="AE6" s="260" t="s">
        <v>495</v>
      </c>
      <c r="AF6" s="260">
        <v>42394</v>
      </c>
      <c r="AG6" s="260">
        <v>42394</v>
      </c>
      <c r="AH6" s="262" t="s">
        <v>496</v>
      </c>
      <c r="AI6" s="262" t="s">
        <v>496</v>
      </c>
      <c r="AJ6" s="27" t="s">
        <v>496</v>
      </c>
      <c r="AK6" s="262" t="s">
        <v>496</v>
      </c>
      <c r="AL6" s="302" t="s">
        <v>497</v>
      </c>
      <c r="AM6" s="14" t="s">
        <v>498</v>
      </c>
      <c r="AN6" s="400" t="s">
        <v>499</v>
      </c>
      <c r="AO6" s="302" t="s">
        <v>108</v>
      </c>
    </row>
    <row r="7" spans="1:41" s="411" customFormat="1" ht="107.25" customHeight="1" x14ac:dyDescent="0.2">
      <c r="A7" s="377" t="s">
        <v>481</v>
      </c>
      <c r="B7" s="379" t="s">
        <v>500</v>
      </c>
      <c r="C7" s="31" t="s">
        <v>501</v>
      </c>
      <c r="D7" s="380" t="s">
        <v>502</v>
      </c>
      <c r="E7" s="14" t="s">
        <v>98</v>
      </c>
      <c r="F7" s="14" t="s">
        <v>503</v>
      </c>
      <c r="G7" s="292" t="s">
        <v>504</v>
      </c>
      <c r="H7" s="402">
        <v>6000000</v>
      </c>
      <c r="I7" s="292" t="s">
        <v>505</v>
      </c>
      <c r="J7" s="403">
        <v>1015437290</v>
      </c>
      <c r="K7" s="404">
        <v>1</v>
      </c>
      <c r="L7" s="292" t="s">
        <v>506</v>
      </c>
      <c r="M7" s="23" t="s">
        <v>507</v>
      </c>
      <c r="N7" s="405" t="s">
        <v>508</v>
      </c>
      <c r="O7" s="398" t="s">
        <v>509</v>
      </c>
      <c r="P7" s="406" t="s">
        <v>510</v>
      </c>
      <c r="Q7" s="12" t="s">
        <v>511</v>
      </c>
      <c r="R7" s="404">
        <v>1</v>
      </c>
      <c r="S7" s="404">
        <v>14</v>
      </c>
      <c r="T7" s="407">
        <v>42388</v>
      </c>
      <c r="U7" s="408">
        <v>6000000</v>
      </c>
      <c r="V7" s="404">
        <v>14</v>
      </c>
      <c r="W7" s="407">
        <v>42024</v>
      </c>
      <c r="X7" s="402">
        <v>6000000</v>
      </c>
      <c r="Y7" s="409">
        <v>3110204</v>
      </c>
      <c r="Z7" s="395" t="s">
        <v>512</v>
      </c>
      <c r="AA7" s="281" t="s">
        <v>492</v>
      </c>
      <c r="AB7" s="267" t="s">
        <v>493</v>
      </c>
      <c r="AC7" s="398" t="s">
        <v>494</v>
      </c>
      <c r="AD7" s="399">
        <v>42389</v>
      </c>
      <c r="AE7" s="260" t="s">
        <v>513</v>
      </c>
      <c r="AF7" s="260">
        <v>42394</v>
      </c>
      <c r="AG7" s="262">
        <v>42394</v>
      </c>
      <c r="AH7" s="262" t="s">
        <v>492</v>
      </c>
      <c r="AI7" s="262">
        <v>42390</v>
      </c>
      <c r="AJ7" s="27">
        <v>120</v>
      </c>
      <c r="AK7" s="262">
        <v>42510</v>
      </c>
      <c r="AL7" s="14" t="s">
        <v>514</v>
      </c>
      <c r="AM7" s="267" t="s">
        <v>408</v>
      </c>
      <c r="AN7" s="277">
        <v>19259343</v>
      </c>
      <c r="AO7" s="410" t="s">
        <v>168</v>
      </c>
    </row>
    <row r="8" spans="1:41" s="411" customFormat="1" ht="110.25" customHeight="1" x14ac:dyDescent="0.2">
      <c r="A8" s="377" t="s">
        <v>481</v>
      </c>
      <c r="B8" s="378" t="s">
        <v>515</v>
      </c>
      <c r="C8" s="31" t="s">
        <v>516</v>
      </c>
      <c r="D8" s="14" t="s">
        <v>517</v>
      </c>
      <c r="E8" s="14" t="s">
        <v>98</v>
      </c>
      <c r="F8" s="14" t="s">
        <v>503</v>
      </c>
      <c r="G8" s="292" t="s">
        <v>504</v>
      </c>
      <c r="H8" s="402">
        <v>24000000</v>
      </c>
      <c r="I8" s="292" t="s">
        <v>505</v>
      </c>
      <c r="J8" s="412">
        <v>19242360</v>
      </c>
      <c r="K8" s="404">
        <v>4</v>
      </c>
      <c r="L8" s="292" t="s">
        <v>518</v>
      </c>
      <c r="M8" s="23" t="s">
        <v>519</v>
      </c>
      <c r="N8" s="405" t="s">
        <v>520</v>
      </c>
      <c r="O8" s="398" t="s">
        <v>521</v>
      </c>
      <c r="P8" s="406" t="s">
        <v>510</v>
      </c>
      <c r="Q8" s="263" t="s">
        <v>522</v>
      </c>
      <c r="R8" s="404">
        <v>1</v>
      </c>
      <c r="S8" s="404">
        <v>21</v>
      </c>
      <c r="T8" s="407">
        <v>42389</v>
      </c>
      <c r="U8" s="408">
        <v>24000000</v>
      </c>
      <c r="V8" s="404">
        <v>15</v>
      </c>
      <c r="W8" s="407">
        <v>42390</v>
      </c>
      <c r="X8" s="402">
        <v>24000000</v>
      </c>
      <c r="Y8" s="323">
        <v>311020301</v>
      </c>
      <c r="Z8" s="395" t="s">
        <v>97</v>
      </c>
      <c r="AA8" s="281" t="s">
        <v>492</v>
      </c>
      <c r="AB8" s="267" t="s">
        <v>493</v>
      </c>
      <c r="AC8" s="398" t="s">
        <v>494</v>
      </c>
      <c r="AD8" s="399">
        <v>42390</v>
      </c>
      <c r="AE8" s="260" t="s">
        <v>523</v>
      </c>
      <c r="AF8" s="260">
        <v>42390</v>
      </c>
      <c r="AG8" s="262" t="s">
        <v>524</v>
      </c>
      <c r="AH8" s="262" t="s">
        <v>492</v>
      </c>
      <c r="AI8" s="262">
        <v>42391</v>
      </c>
      <c r="AJ8" s="27">
        <v>120</v>
      </c>
      <c r="AK8" s="262">
        <v>42511</v>
      </c>
      <c r="AL8" s="302" t="s">
        <v>525</v>
      </c>
      <c r="AM8" s="302" t="s">
        <v>526</v>
      </c>
      <c r="AN8" s="277">
        <v>80124255</v>
      </c>
      <c r="AO8" s="302" t="s">
        <v>527</v>
      </c>
    </row>
    <row r="9" spans="1:41" s="401" customFormat="1" ht="114.75" x14ac:dyDescent="0.2">
      <c r="A9" s="377" t="s">
        <v>481</v>
      </c>
      <c r="B9" s="378" t="s">
        <v>528</v>
      </c>
      <c r="C9" s="413" t="s">
        <v>529</v>
      </c>
      <c r="D9" s="288" t="s">
        <v>530</v>
      </c>
      <c r="E9" s="14" t="s">
        <v>98</v>
      </c>
      <c r="F9" s="14" t="s">
        <v>503</v>
      </c>
      <c r="G9" s="292" t="s">
        <v>504</v>
      </c>
      <c r="H9" s="402">
        <v>7560000</v>
      </c>
      <c r="I9" s="292" t="s">
        <v>505</v>
      </c>
      <c r="J9" s="412">
        <v>79874768</v>
      </c>
      <c r="K9" s="404">
        <v>5</v>
      </c>
      <c r="L9" s="292" t="s">
        <v>531</v>
      </c>
      <c r="M9" s="281" t="s">
        <v>532</v>
      </c>
      <c r="N9" s="405" t="s">
        <v>533</v>
      </c>
      <c r="O9" s="398" t="s">
        <v>534</v>
      </c>
      <c r="P9" s="406" t="s">
        <v>510</v>
      </c>
      <c r="Q9" s="12" t="s">
        <v>535</v>
      </c>
      <c r="R9" s="404">
        <v>1</v>
      </c>
      <c r="S9" s="404">
        <v>13</v>
      </c>
      <c r="T9" s="407">
        <v>42023</v>
      </c>
      <c r="U9" s="402">
        <v>7560000</v>
      </c>
      <c r="V9" s="404">
        <v>16</v>
      </c>
      <c r="W9" s="407">
        <v>42391</v>
      </c>
      <c r="X9" s="402">
        <v>7560000</v>
      </c>
      <c r="Y9" s="414" t="s">
        <v>536</v>
      </c>
      <c r="Z9" s="395" t="s">
        <v>267</v>
      </c>
      <c r="AA9" s="415" t="s">
        <v>492</v>
      </c>
      <c r="AB9" s="267" t="s">
        <v>493</v>
      </c>
      <c r="AC9" s="398" t="s">
        <v>494</v>
      </c>
      <c r="AD9" s="399">
        <v>42391</v>
      </c>
      <c r="AE9" s="260" t="s">
        <v>537</v>
      </c>
      <c r="AF9" s="260">
        <v>42394</v>
      </c>
      <c r="AG9" s="262">
        <v>42394</v>
      </c>
      <c r="AH9" s="262" t="s">
        <v>496</v>
      </c>
      <c r="AI9" s="262">
        <v>42395</v>
      </c>
      <c r="AJ9" s="27">
        <v>120</v>
      </c>
      <c r="AK9" s="262">
        <v>42515</v>
      </c>
      <c r="AL9" s="14" t="s">
        <v>514</v>
      </c>
      <c r="AM9" s="267" t="s">
        <v>408</v>
      </c>
      <c r="AN9" s="277">
        <v>19259343</v>
      </c>
      <c r="AO9" s="410" t="s">
        <v>168</v>
      </c>
    </row>
    <row r="10" spans="1:41" s="401" customFormat="1" ht="165.75" x14ac:dyDescent="0.2">
      <c r="A10" s="378" t="s">
        <v>611</v>
      </c>
      <c r="B10" s="378" t="s">
        <v>551</v>
      </c>
      <c r="C10" s="31" t="s">
        <v>552</v>
      </c>
      <c r="D10" s="14" t="s">
        <v>553</v>
      </c>
      <c r="E10" s="14" t="s">
        <v>126</v>
      </c>
      <c r="F10" s="288" t="s">
        <v>554</v>
      </c>
      <c r="G10" s="292" t="s">
        <v>504</v>
      </c>
      <c r="H10" s="32">
        <v>307605681</v>
      </c>
      <c r="I10" s="292" t="s">
        <v>505</v>
      </c>
      <c r="J10" s="409">
        <v>860050247</v>
      </c>
      <c r="K10" s="404">
        <v>6</v>
      </c>
      <c r="L10" s="292" t="s">
        <v>555</v>
      </c>
      <c r="M10" s="288" t="s">
        <v>556</v>
      </c>
      <c r="N10" s="416">
        <v>6730177</v>
      </c>
      <c r="O10" s="398">
        <v>0</v>
      </c>
      <c r="P10" s="398" t="s">
        <v>557</v>
      </c>
      <c r="Q10" s="263" t="s">
        <v>558</v>
      </c>
      <c r="R10" s="404">
        <v>1</v>
      </c>
      <c r="S10" s="404">
        <v>57</v>
      </c>
      <c r="T10" s="407">
        <v>42412</v>
      </c>
      <c r="U10" s="448">
        <v>307785788</v>
      </c>
      <c r="V10" s="404">
        <v>62</v>
      </c>
      <c r="W10" s="407">
        <v>42419</v>
      </c>
      <c r="X10" s="408">
        <v>307605681</v>
      </c>
      <c r="Y10" s="409">
        <v>312020501</v>
      </c>
      <c r="Z10" s="449" t="s">
        <v>186</v>
      </c>
      <c r="AA10" s="415" t="s">
        <v>355</v>
      </c>
      <c r="AB10" s="267" t="s">
        <v>493</v>
      </c>
      <c r="AC10" s="398" t="s">
        <v>494</v>
      </c>
      <c r="AD10" s="399">
        <v>42418</v>
      </c>
      <c r="AE10" s="450" t="s">
        <v>559</v>
      </c>
      <c r="AF10" s="260">
        <v>42422</v>
      </c>
      <c r="AG10" s="260">
        <v>42423</v>
      </c>
      <c r="AH10" s="260" t="s">
        <v>492</v>
      </c>
      <c r="AI10" s="260">
        <v>42461</v>
      </c>
      <c r="AJ10" s="27">
        <v>132</v>
      </c>
      <c r="AK10" s="260">
        <v>42563</v>
      </c>
      <c r="AL10" s="451" t="s">
        <v>560</v>
      </c>
      <c r="AM10" s="14" t="s">
        <v>561</v>
      </c>
      <c r="AN10" s="277">
        <v>19447276</v>
      </c>
      <c r="AO10" s="302" t="s">
        <v>177</v>
      </c>
    </row>
    <row r="11" spans="1:41" s="411" customFormat="1" ht="25.5" x14ac:dyDescent="0.2">
      <c r="A11" s="378"/>
      <c r="B11" s="379"/>
      <c r="C11" s="379"/>
      <c r="D11" s="31"/>
      <c r="E11" s="14"/>
      <c r="F11" s="444"/>
      <c r="G11" s="445" t="s">
        <v>610</v>
      </c>
      <c r="H11" s="446">
        <f>SUM(H6:H10)</f>
        <v>345865681</v>
      </c>
      <c r="I11" s="292"/>
      <c r="J11" s="409"/>
      <c r="K11" s="417"/>
      <c r="L11" s="418"/>
      <c r="M11" s="288"/>
      <c r="N11" s="416"/>
      <c r="O11" s="419"/>
      <c r="P11" s="406"/>
      <c r="Q11" s="292"/>
      <c r="R11" s="404"/>
      <c r="S11" s="23"/>
      <c r="T11" s="420"/>
      <c r="U11" s="408"/>
      <c r="V11" s="23"/>
      <c r="W11" s="420"/>
      <c r="X11" s="420"/>
      <c r="Y11" s="258"/>
      <c r="Z11" s="259"/>
      <c r="AA11" s="415"/>
      <c r="AB11" s="267"/>
      <c r="AC11" s="398"/>
      <c r="AD11" s="260"/>
      <c r="AE11" s="14"/>
      <c r="AF11" s="261"/>
      <c r="AG11" s="261"/>
      <c r="AH11" s="261"/>
      <c r="AI11" s="261"/>
      <c r="AJ11" s="27"/>
      <c r="AK11" s="262"/>
      <c r="AL11" s="302"/>
      <c r="AM11" s="302"/>
      <c r="AN11" s="400"/>
      <c r="AO11" s="302"/>
    </row>
  </sheetData>
  <autoFilter ref="A5:AO5"/>
  <mergeCells count="33">
    <mergeCell ref="B1:M1"/>
    <mergeCell ref="B2:M2"/>
    <mergeCell ref="AM4:AN4"/>
    <mergeCell ref="AO4:AO5"/>
    <mergeCell ref="AL4:AL5"/>
    <mergeCell ref="AH4:AH5"/>
    <mergeCell ref="AI4:AI5"/>
    <mergeCell ref="AJ4:AJ5"/>
    <mergeCell ref="AK4:AK5"/>
    <mergeCell ref="AG4:AG5"/>
    <mergeCell ref="J4:L4"/>
    <mergeCell ref="M4:P4"/>
    <mergeCell ref="Q4:Q5"/>
    <mergeCell ref="R4:R5"/>
    <mergeCell ref="S4:U4"/>
    <mergeCell ref="V4:AA4"/>
    <mergeCell ref="AB4:AB5"/>
    <mergeCell ref="AC4:AC5"/>
    <mergeCell ref="AD4:AD5"/>
    <mergeCell ref="AE4:AE5"/>
    <mergeCell ref="AF4:AF5"/>
    <mergeCell ref="A4:A5"/>
    <mergeCell ref="B4:B5"/>
    <mergeCell ref="C4:C5"/>
    <mergeCell ref="D4:D5"/>
    <mergeCell ref="E4:E5"/>
    <mergeCell ref="F4:F5"/>
    <mergeCell ref="G4:G5"/>
    <mergeCell ref="H4:H5"/>
    <mergeCell ref="S1:AD1"/>
    <mergeCell ref="S2:AD2"/>
    <mergeCell ref="B3:H3"/>
    <mergeCell ref="S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pane xSplit="1" ySplit="4" topLeftCell="B5" activePane="bottomRight" state="frozen"/>
      <selection pane="topRight" activeCell="B1" sqref="B1"/>
      <selection pane="bottomLeft" activeCell="A5" sqref="A5"/>
      <selection pane="bottomRight" activeCell="E14" sqref="E14"/>
    </sheetView>
  </sheetViews>
  <sheetFormatPr baseColWidth="10" defaultRowHeight="14.25" x14ac:dyDescent="0.2"/>
  <cols>
    <col min="1" max="1" width="21.140625" style="256" customWidth="1"/>
    <col min="2" max="2" width="50.140625" style="256" customWidth="1"/>
    <col min="3" max="3" width="16.140625" style="256" customWidth="1"/>
    <col min="4" max="4" width="14.85546875" customWidth="1"/>
    <col min="5" max="5" width="13" customWidth="1"/>
    <col min="6" max="6" width="14.7109375" customWidth="1"/>
    <col min="7" max="7" width="12.5703125" customWidth="1"/>
    <col min="8" max="8" width="27" customWidth="1"/>
    <col min="9" max="9" width="14.85546875" customWidth="1"/>
    <col min="10" max="10" width="14.28515625" customWidth="1"/>
  </cols>
  <sheetData>
    <row r="1" spans="1:10" ht="15" x14ac:dyDescent="0.25">
      <c r="A1" s="527" t="s">
        <v>404</v>
      </c>
      <c r="B1" s="528"/>
      <c r="C1" s="528"/>
      <c r="D1" s="528"/>
      <c r="E1" s="528"/>
      <c r="F1" s="528"/>
      <c r="G1" s="528"/>
      <c r="H1" s="528"/>
    </row>
    <row r="2" spans="1:10" ht="15" x14ac:dyDescent="0.25">
      <c r="A2" s="209" t="s">
        <v>627</v>
      </c>
      <c r="B2" s="210"/>
      <c r="C2" s="210"/>
      <c r="D2" s="210"/>
      <c r="E2" s="210"/>
      <c r="F2" s="210"/>
      <c r="G2" s="210"/>
      <c r="H2" s="210"/>
    </row>
    <row r="3" spans="1:10" ht="12.75" customHeight="1" x14ac:dyDescent="0.2">
      <c r="A3" s="529" t="s">
        <v>636</v>
      </c>
      <c r="B3" s="530"/>
      <c r="C3" s="530"/>
      <c r="D3" s="530"/>
      <c r="E3" s="530"/>
      <c r="F3" s="530"/>
      <c r="G3" s="530"/>
      <c r="H3" s="530"/>
    </row>
    <row r="4" spans="1:10" ht="33.75" x14ac:dyDescent="0.2">
      <c r="A4" s="211" t="s">
        <v>346</v>
      </c>
      <c r="B4" s="211" t="s">
        <v>347</v>
      </c>
      <c r="C4" s="211" t="s">
        <v>348</v>
      </c>
      <c r="D4" s="211" t="s">
        <v>349</v>
      </c>
      <c r="E4" s="211" t="s">
        <v>350</v>
      </c>
      <c r="F4" s="211" t="s">
        <v>351</v>
      </c>
      <c r="G4" s="211" t="s">
        <v>352</v>
      </c>
      <c r="H4" s="211" t="s">
        <v>353</v>
      </c>
    </row>
    <row r="5" spans="1:10" ht="38.25" x14ac:dyDescent="0.2">
      <c r="A5" s="531" t="s">
        <v>354</v>
      </c>
      <c r="B5" s="302" t="s">
        <v>539</v>
      </c>
      <c r="C5" s="32">
        <v>150000000</v>
      </c>
      <c r="D5" s="212"/>
      <c r="E5" s="213"/>
      <c r="F5" s="214">
        <f t="shared" ref="F5:F11" si="0">C5-D5</f>
        <v>150000000</v>
      </c>
      <c r="G5" s="10">
        <v>42434</v>
      </c>
      <c r="H5" s="304" t="s">
        <v>626</v>
      </c>
      <c r="I5" s="215"/>
      <c r="J5" s="215"/>
    </row>
    <row r="6" spans="1:10" ht="27" customHeight="1" x14ac:dyDescent="0.2">
      <c r="A6" s="532"/>
      <c r="B6" s="15" t="s">
        <v>302</v>
      </c>
      <c r="C6" s="32">
        <v>400000000</v>
      </c>
      <c r="D6" s="217"/>
      <c r="E6" s="217"/>
      <c r="F6" s="214">
        <f t="shared" si="0"/>
        <v>400000000</v>
      </c>
      <c r="G6" s="10">
        <v>42475</v>
      </c>
      <c r="H6" s="304" t="s">
        <v>626</v>
      </c>
      <c r="I6" s="215"/>
      <c r="J6" s="215"/>
    </row>
    <row r="7" spans="1:10" ht="51" x14ac:dyDescent="0.2">
      <c r="A7" s="532"/>
      <c r="B7" s="15" t="s">
        <v>303</v>
      </c>
      <c r="C7" s="32">
        <v>198000000</v>
      </c>
      <c r="D7" s="217"/>
      <c r="E7" s="217"/>
      <c r="F7" s="214">
        <f t="shared" si="0"/>
        <v>198000000</v>
      </c>
      <c r="G7" s="10">
        <v>42444</v>
      </c>
      <c r="H7" s="304" t="s">
        <v>626</v>
      </c>
      <c r="I7" s="215"/>
      <c r="J7" s="215"/>
    </row>
    <row r="8" spans="1:10" ht="25.5" x14ac:dyDescent="0.2">
      <c r="A8" s="532"/>
      <c r="B8" s="15" t="s">
        <v>338</v>
      </c>
      <c r="C8" s="32">
        <v>120000000</v>
      </c>
      <c r="D8" s="217"/>
      <c r="E8" s="217"/>
      <c r="F8" s="214">
        <f t="shared" si="0"/>
        <v>120000000</v>
      </c>
      <c r="G8" s="10">
        <v>42465</v>
      </c>
      <c r="H8" s="304" t="s">
        <v>626</v>
      </c>
      <c r="I8" s="215"/>
      <c r="J8" s="215"/>
    </row>
    <row r="9" spans="1:10" ht="38.25" x14ac:dyDescent="0.2">
      <c r="A9" s="532"/>
      <c r="B9" s="15" t="s">
        <v>606</v>
      </c>
      <c r="C9" s="32">
        <v>100000000</v>
      </c>
      <c r="D9" s="217"/>
      <c r="E9" s="217"/>
      <c r="F9" s="214">
        <f t="shared" si="0"/>
        <v>100000000</v>
      </c>
      <c r="G9" s="10">
        <v>42495</v>
      </c>
      <c r="H9" s="304" t="s">
        <v>626</v>
      </c>
      <c r="I9" s="215"/>
      <c r="J9" s="215"/>
    </row>
    <row r="10" spans="1:10" ht="38.25" x14ac:dyDescent="0.2">
      <c r="A10" s="532"/>
      <c r="B10" s="15" t="s">
        <v>304</v>
      </c>
      <c r="C10" s="32">
        <v>342000000</v>
      </c>
      <c r="D10" s="216"/>
      <c r="E10" s="213"/>
      <c r="F10" s="214">
        <f t="shared" si="0"/>
        <v>342000000</v>
      </c>
      <c r="G10" s="10">
        <v>42465</v>
      </c>
      <c r="H10" s="304" t="s">
        <v>626</v>
      </c>
      <c r="I10" s="215"/>
      <c r="J10" s="215"/>
    </row>
    <row r="11" spans="1:10" ht="25.5" x14ac:dyDescent="0.2">
      <c r="A11" s="532"/>
      <c r="B11" s="15" t="s">
        <v>305</v>
      </c>
      <c r="C11" s="32">
        <v>50800000</v>
      </c>
      <c r="D11" s="218"/>
      <c r="E11" s="213"/>
      <c r="F11" s="214">
        <f t="shared" si="0"/>
        <v>50800000</v>
      </c>
      <c r="G11" s="10">
        <v>42556</v>
      </c>
      <c r="H11" s="304" t="s">
        <v>626</v>
      </c>
      <c r="I11" s="215"/>
      <c r="J11" s="215"/>
    </row>
    <row r="12" spans="1:10" ht="21.75" customHeight="1" x14ac:dyDescent="0.2">
      <c r="A12" s="533"/>
      <c r="B12" s="219" t="s">
        <v>356</v>
      </c>
      <c r="C12" s="220">
        <f>SUM(C5:C11)</f>
        <v>1360800000</v>
      </c>
      <c r="D12" s="221">
        <f>SUM(D5:D11)</f>
        <v>0</v>
      </c>
      <c r="E12" s="223">
        <f t="shared" ref="E12:E20" si="1">D12/C12*100</f>
        <v>0</v>
      </c>
      <c r="F12" s="221">
        <f>C12-D12</f>
        <v>1360800000</v>
      </c>
      <c r="G12" s="223"/>
      <c r="H12" s="313">
        <f>D12/C12</f>
        <v>0</v>
      </c>
      <c r="I12" s="215"/>
      <c r="J12" s="215"/>
    </row>
    <row r="13" spans="1:10" ht="33.75" x14ac:dyDescent="0.2">
      <c r="A13" s="211" t="s">
        <v>346</v>
      </c>
      <c r="B13" s="211" t="s">
        <v>347</v>
      </c>
      <c r="C13" s="211" t="s">
        <v>348</v>
      </c>
      <c r="D13" s="211" t="s">
        <v>349</v>
      </c>
      <c r="E13" s="211" t="s">
        <v>350</v>
      </c>
      <c r="F13" s="211" t="s">
        <v>351</v>
      </c>
      <c r="G13" s="211" t="s">
        <v>352</v>
      </c>
      <c r="H13" s="211" t="s">
        <v>353</v>
      </c>
    </row>
    <row r="14" spans="1:10" s="226" customFormat="1" ht="102" x14ac:dyDescent="0.2">
      <c r="A14" s="531" t="s">
        <v>357</v>
      </c>
      <c r="B14" s="285" t="s">
        <v>409</v>
      </c>
      <c r="C14" s="277">
        <v>28000000</v>
      </c>
      <c r="D14" s="225"/>
      <c r="E14" s="227"/>
      <c r="F14" s="310">
        <f t="shared" ref="F14:F19" si="2">C14-D14</f>
        <v>28000000</v>
      </c>
      <c r="G14" s="33">
        <v>42359</v>
      </c>
      <c r="H14" s="347" t="s">
        <v>612</v>
      </c>
      <c r="I14" s="215"/>
      <c r="J14" s="215"/>
    </row>
    <row r="15" spans="1:10" s="226" customFormat="1" ht="102" x14ac:dyDescent="0.2">
      <c r="A15" s="532"/>
      <c r="B15" s="285" t="s">
        <v>410</v>
      </c>
      <c r="C15" s="277">
        <v>312000000</v>
      </c>
      <c r="D15" s="225"/>
      <c r="E15" s="227"/>
      <c r="F15" s="310">
        <f t="shared" si="2"/>
        <v>312000000</v>
      </c>
      <c r="G15" s="33">
        <v>42521</v>
      </c>
      <c r="H15" s="304" t="s">
        <v>626</v>
      </c>
      <c r="I15" s="215"/>
      <c r="J15" s="215"/>
    </row>
    <row r="16" spans="1:10" s="226" customFormat="1" ht="47.25" customHeight="1" x14ac:dyDescent="0.2">
      <c r="A16" s="532"/>
      <c r="B16" s="285" t="s">
        <v>411</v>
      </c>
      <c r="C16" s="277">
        <v>100000000</v>
      </c>
      <c r="D16" s="225"/>
      <c r="E16" s="227"/>
      <c r="F16" s="310">
        <f t="shared" si="2"/>
        <v>100000000</v>
      </c>
      <c r="G16" s="33">
        <v>42479</v>
      </c>
      <c r="H16" s="304" t="s">
        <v>626</v>
      </c>
      <c r="I16" s="215"/>
      <c r="J16" s="215"/>
    </row>
    <row r="17" spans="1:10" s="226" customFormat="1" ht="59.25" customHeight="1" x14ac:dyDescent="0.2">
      <c r="A17" s="532"/>
      <c r="B17" s="285" t="s">
        <v>412</v>
      </c>
      <c r="C17" s="277">
        <v>43000000</v>
      </c>
      <c r="D17" s="225"/>
      <c r="E17" s="227"/>
      <c r="F17" s="310">
        <f t="shared" si="2"/>
        <v>43000000</v>
      </c>
      <c r="G17" s="33">
        <v>42527</v>
      </c>
      <c r="H17" s="304" t="s">
        <v>626</v>
      </c>
      <c r="I17" s="215"/>
      <c r="J17" s="215"/>
    </row>
    <row r="18" spans="1:10" s="226" customFormat="1" ht="89.25" x14ac:dyDescent="0.2">
      <c r="A18" s="532"/>
      <c r="B18" s="285" t="s">
        <v>413</v>
      </c>
      <c r="C18" s="277">
        <v>260000000</v>
      </c>
      <c r="D18" s="227"/>
      <c r="E18" s="227"/>
      <c r="F18" s="310">
        <f t="shared" si="2"/>
        <v>260000000</v>
      </c>
      <c r="G18" s="33">
        <v>42563</v>
      </c>
      <c r="H18" s="304" t="s">
        <v>626</v>
      </c>
      <c r="I18" s="215"/>
      <c r="J18" s="215"/>
    </row>
    <row r="19" spans="1:10" s="226" customFormat="1" ht="63.75" x14ac:dyDescent="0.2">
      <c r="A19" s="532"/>
      <c r="B19" s="285" t="s">
        <v>414</v>
      </c>
      <c r="C19" s="277">
        <v>22200000</v>
      </c>
      <c r="D19" s="228"/>
      <c r="E19" s="227"/>
      <c r="F19" s="310">
        <f t="shared" si="2"/>
        <v>22200000</v>
      </c>
      <c r="G19" s="33">
        <v>42563</v>
      </c>
      <c r="H19" s="304" t="s">
        <v>626</v>
      </c>
      <c r="I19" s="215"/>
      <c r="J19" s="215"/>
    </row>
    <row r="20" spans="1:10" ht="12.75" x14ac:dyDescent="0.2">
      <c r="A20" s="533"/>
      <c r="B20" s="219" t="s">
        <v>358</v>
      </c>
      <c r="C20" s="220">
        <f>SUM(C14:C19)</f>
        <v>765200000</v>
      </c>
      <c r="D20" s="221">
        <f>SUM(D14:D19)</f>
        <v>0</v>
      </c>
      <c r="E20" s="223">
        <f t="shared" si="1"/>
        <v>0</v>
      </c>
      <c r="F20" s="223">
        <f t="shared" ref="F20" si="3">C20-D20</f>
        <v>765200000</v>
      </c>
      <c r="G20" s="223"/>
      <c r="H20" s="313">
        <f>D20/C20</f>
        <v>0</v>
      </c>
    </row>
    <row r="21" spans="1:10" ht="36" x14ac:dyDescent="0.2">
      <c r="A21" s="211" t="s">
        <v>346</v>
      </c>
      <c r="B21" s="229" t="s">
        <v>347</v>
      </c>
      <c r="C21" s="229" t="s">
        <v>348</v>
      </c>
      <c r="D21" s="229" t="s">
        <v>359</v>
      </c>
      <c r="E21" s="230" t="s">
        <v>350</v>
      </c>
      <c r="F21" s="229" t="s">
        <v>351</v>
      </c>
      <c r="G21" s="229" t="s">
        <v>352</v>
      </c>
      <c r="H21" s="229" t="s">
        <v>353</v>
      </c>
    </row>
    <row r="22" spans="1:10" ht="47.25" customHeight="1" x14ac:dyDescent="0.2">
      <c r="A22" s="531" t="s">
        <v>360</v>
      </c>
      <c r="B22" s="275" t="s">
        <v>397</v>
      </c>
      <c r="C22" s="460">
        <v>5200000</v>
      </c>
      <c r="D22" s="231"/>
      <c r="E22" s="213"/>
      <c r="F22" s="459">
        <f t="shared" ref="F22:F28" si="4">C22-D22</f>
        <v>5200000</v>
      </c>
      <c r="G22" s="291">
        <v>42625</v>
      </c>
      <c r="H22" s="304" t="s">
        <v>626</v>
      </c>
      <c r="I22" s="215"/>
      <c r="J22" s="215"/>
    </row>
    <row r="23" spans="1:10" ht="51" x14ac:dyDescent="0.2">
      <c r="A23" s="532"/>
      <c r="B23" s="275" t="s">
        <v>398</v>
      </c>
      <c r="C23" s="460">
        <v>3000000</v>
      </c>
      <c r="D23" s="231"/>
      <c r="E23" s="213"/>
      <c r="F23" s="459">
        <f t="shared" si="4"/>
        <v>3000000</v>
      </c>
      <c r="G23" s="291">
        <v>42646</v>
      </c>
      <c r="H23" s="304" t="s">
        <v>626</v>
      </c>
      <c r="I23" s="215"/>
      <c r="J23" s="215"/>
    </row>
    <row r="24" spans="1:10" ht="85.5" customHeight="1" x14ac:dyDescent="0.2">
      <c r="A24" s="532"/>
      <c r="B24" s="275" t="s">
        <v>607</v>
      </c>
      <c r="C24" s="460">
        <v>5000000</v>
      </c>
      <c r="D24" s="231"/>
      <c r="E24" s="213"/>
      <c r="F24" s="459">
        <f t="shared" si="4"/>
        <v>5000000</v>
      </c>
      <c r="G24" s="291">
        <v>42489</v>
      </c>
      <c r="H24" s="304" t="s">
        <v>626</v>
      </c>
      <c r="I24" s="215"/>
      <c r="J24" s="215"/>
    </row>
    <row r="25" spans="1:10" ht="63.75" x14ac:dyDescent="0.2">
      <c r="A25" s="532"/>
      <c r="B25" s="275" t="s">
        <v>399</v>
      </c>
      <c r="C25" s="460">
        <v>8000000</v>
      </c>
      <c r="D25" s="232"/>
      <c r="E25" s="213"/>
      <c r="F25" s="459">
        <f t="shared" si="4"/>
        <v>8000000</v>
      </c>
      <c r="G25" s="291">
        <v>42489</v>
      </c>
      <c r="H25" s="304" t="s">
        <v>626</v>
      </c>
      <c r="I25" s="215"/>
      <c r="J25" s="215"/>
    </row>
    <row r="26" spans="1:10" ht="39.75" customHeight="1" x14ac:dyDescent="0.2">
      <c r="A26" s="532"/>
      <c r="B26" s="15" t="s">
        <v>400</v>
      </c>
      <c r="C26" s="461">
        <v>7800000</v>
      </c>
      <c r="D26" s="231"/>
      <c r="E26" s="213"/>
      <c r="F26" s="459">
        <f t="shared" si="4"/>
        <v>7800000</v>
      </c>
      <c r="G26" s="287">
        <v>42447</v>
      </c>
      <c r="H26" s="304" t="s">
        <v>626</v>
      </c>
      <c r="I26" s="215"/>
      <c r="J26" s="215"/>
    </row>
    <row r="27" spans="1:10" ht="72" customHeight="1" x14ac:dyDescent="0.2">
      <c r="A27" s="532"/>
      <c r="B27" s="275" t="s">
        <v>405</v>
      </c>
      <c r="C27" s="271">
        <v>3000000</v>
      </c>
      <c r="D27" s="232"/>
      <c r="E27" s="213"/>
      <c r="F27" s="459">
        <f t="shared" si="4"/>
        <v>3000000</v>
      </c>
      <c r="G27" s="287">
        <v>42052</v>
      </c>
      <c r="H27" s="14" t="s">
        <v>614</v>
      </c>
      <c r="I27" s="215"/>
      <c r="J27" s="215"/>
    </row>
    <row r="28" spans="1:10" ht="89.25" x14ac:dyDescent="0.2">
      <c r="A28" s="532"/>
      <c r="B28" s="275" t="s">
        <v>401</v>
      </c>
      <c r="C28" s="460">
        <v>4200000</v>
      </c>
      <c r="D28" s="231"/>
      <c r="E28" s="213"/>
      <c r="F28" s="459">
        <f t="shared" si="4"/>
        <v>4200000</v>
      </c>
      <c r="G28" s="291">
        <v>42592</v>
      </c>
      <c r="H28" s="304" t="s">
        <v>626</v>
      </c>
      <c r="I28" s="215"/>
      <c r="J28" s="215"/>
    </row>
    <row r="29" spans="1:10" ht="51" x14ac:dyDescent="0.2">
      <c r="A29" s="532"/>
      <c r="B29" s="25" t="s">
        <v>402</v>
      </c>
      <c r="C29" s="271">
        <v>3000000</v>
      </c>
      <c r="D29" s="231"/>
      <c r="E29" s="213"/>
      <c r="F29" s="459">
        <f t="shared" ref="F29:F31" si="5">C29-D29</f>
        <v>3000000</v>
      </c>
      <c r="G29" s="287">
        <v>42653</v>
      </c>
      <c r="H29" s="304" t="s">
        <v>626</v>
      </c>
      <c r="I29" s="215"/>
      <c r="J29" s="215"/>
    </row>
    <row r="30" spans="1:10" ht="51" x14ac:dyDescent="0.2">
      <c r="A30" s="532"/>
      <c r="B30" s="25" t="s">
        <v>402</v>
      </c>
      <c r="C30" s="271">
        <v>3000000</v>
      </c>
      <c r="D30" s="231"/>
      <c r="E30" s="213"/>
      <c r="F30" s="459">
        <f t="shared" si="5"/>
        <v>3000000</v>
      </c>
      <c r="G30" s="287">
        <v>42653</v>
      </c>
      <c r="H30" s="304" t="s">
        <v>626</v>
      </c>
      <c r="I30" s="215"/>
      <c r="J30" s="215"/>
    </row>
    <row r="31" spans="1:10" ht="114.75" x14ac:dyDescent="0.2">
      <c r="A31" s="532"/>
      <c r="B31" s="297" t="s">
        <v>613</v>
      </c>
      <c r="C31" s="277">
        <v>4000000</v>
      </c>
      <c r="D31" s="231">
        <v>4000000</v>
      </c>
      <c r="E31" s="213"/>
      <c r="F31" s="459">
        <f t="shared" si="5"/>
        <v>0</v>
      </c>
      <c r="G31" s="312">
        <v>42065</v>
      </c>
      <c r="H31" s="14" t="s">
        <v>628</v>
      </c>
      <c r="I31" s="215"/>
      <c r="J31" s="215"/>
    </row>
    <row r="32" spans="1:10" ht="12.75" x14ac:dyDescent="0.2">
      <c r="A32" s="533"/>
      <c r="B32" s="219" t="s">
        <v>361</v>
      </c>
      <c r="C32" s="221">
        <f>SUM(C22:C31)</f>
        <v>46200000</v>
      </c>
      <c r="D32" s="221">
        <f>SUM(D22:D31)</f>
        <v>4000000</v>
      </c>
      <c r="E32" s="224">
        <f>D32/C32</f>
        <v>8.6580086580086577E-2</v>
      </c>
      <c r="F32" s="223">
        <f>C32-D32</f>
        <v>42200000</v>
      </c>
      <c r="G32" s="221"/>
      <c r="H32" s="313">
        <f>D32/C32</f>
        <v>8.6580086580086577E-2</v>
      </c>
    </row>
    <row r="33" spans="1:10" ht="36" x14ac:dyDescent="0.2">
      <c r="A33" s="211" t="s">
        <v>346</v>
      </c>
      <c r="B33" s="229" t="s">
        <v>347</v>
      </c>
      <c r="C33" s="229" t="s">
        <v>348</v>
      </c>
      <c r="D33" s="229" t="s">
        <v>359</v>
      </c>
      <c r="E33" s="230" t="s">
        <v>350</v>
      </c>
      <c r="F33" s="229" t="s">
        <v>351</v>
      </c>
      <c r="G33" s="229" t="s">
        <v>352</v>
      </c>
      <c r="H33" s="229" t="s">
        <v>353</v>
      </c>
    </row>
    <row r="34" spans="1:10" ht="56.25" customHeight="1" x14ac:dyDescent="0.2">
      <c r="A34" s="525" t="s">
        <v>362</v>
      </c>
      <c r="B34" s="462" t="s">
        <v>363</v>
      </c>
      <c r="C34" s="463" t="s">
        <v>364</v>
      </c>
      <c r="D34" s="464"/>
      <c r="E34" s="213"/>
      <c r="F34" s="464"/>
      <c r="G34" s="464"/>
      <c r="H34" s="463" t="s">
        <v>364</v>
      </c>
    </row>
    <row r="35" spans="1:10" ht="12.75" x14ac:dyDescent="0.2">
      <c r="A35" s="526"/>
      <c r="B35" s="219" t="s">
        <v>365</v>
      </c>
      <c r="C35" s="220">
        <f>SUM(C34)</f>
        <v>0</v>
      </c>
      <c r="D35" s="223" t="s">
        <v>355</v>
      </c>
      <c r="E35" s="224"/>
      <c r="F35" s="223" t="s">
        <v>355</v>
      </c>
      <c r="G35" s="223" t="s">
        <v>355</v>
      </c>
      <c r="H35" s="223" t="s">
        <v>355</v>
      </c>
    </row>
    <row r="36" spans="1:10" ht="36" x14ac:dyDescent="0.2">
      <c r="A36" s="211" t="s">
        <v>629</v>
      </c>
      <c r="B36" s="229" t="s">
        <v>347</v>
      </c>
      <c r="C36" s="229" t="s">
        <v>348</v>
      </c>
      <c r="D36" s="229" t="s">
        <v>359</v>
      </c>
      <c r="E36" s="230" t="s">
        <v>350</v>
      </c>
      <c r="F36" s="229" t="s">
        <v>351</v>
      </c>
      <c r="G36" s="229" t="s">
        <v>352</v>
      </c>
      <c r="H36" s="229" t="s">
        <v>353</v>
      </c>
    </row>
    <row r="37" spans="1:10" ht="157.5" customHeight="1" x14ac:dyDescent="0.2">
      <c r="A37" s="538" t="s">
        <v>366</v>
      </c>
      <c r="B37" s="297" t="s">
        <v>615</v>
      </c>
      <c r="C37" s="277">
        <v>42000000</v>
      </c>
      <c r="D37" s="277">
        <v>42000000</v>
      </c>
      <c r="E37" s="213"/>
      <c r="F37" s="214">
        <f t="shared" ref="F37:F46" si="6">C37-D37</f>
        <v>0</v>
      </c>
      <c r="G37" s="312">
        <v>42408</v>
      </c>
      <c r="H37" s="14" t="s">
        <v>601</v>
      </c>
      <c r="I37" s="215"/>
      <c r="J37" s="215"/>
    </row>
    <row r="38" spans="1:10" ht="75" customHeight="1" x14ac:dyDescent="0.2">
      <c r="A38" s="539"/>
      <c r="B38" s="297" t="s">
        <v>403</v>
      </c>
      <c r="C38" s="277">
        <v>22400000</v>
      </c>
      <c r="D38" s="277"/>
      <c r="E38" s="213"/>
      <c r="F38" s="214">
        <f t="shared" si="6"/>
        <v>22400000</v>
      </c>
      <c r="G38" s="312">
        <v>42408</v>
      </c>
      <c r="H38" s="14" t="s">
        <v>599</v>
      </c>
      <c r="I38" s="215"/>
      <c r="J38" s="215"/>
    </row>
    <row r="39" spans="1:10" ht="114.75" x14ac:dyDescent="0.2">
      <c r="A39" s="539"/>
      <c r="B39" s="14" t="s">
        <v>616</v>
      </c>
      <c r="C39" s="277">
        <v>12600000</v>
      </c>
      <c r="D39" s="277">
        <v>12600000</v>
      </c>
      <c r="E39" s="213"/>
      <c r="F39" s="214">
        <f t="shared" si="6"/>
        <v>0</v>
      </c>
      <c r="G39" s="312">
        <v>42408</v>
      </c>
      <c r="H39" s="14" t="s">
        <v>576</v>
      </c>
      <c r="I39" s="215"/>
      <c r="J39" s="215"/>
    </row>
    <row r="40" spans="1:10" ht="114.75" x14ac:dyDescent="0.2">
      <c r="A40" s="539"/>
      <c r="B40" s="14" t="s">
        <v>617</v>
      </c>
      <c r="C40" s="277">
        <v>12600000</v>
      </c>
      <c r="D40" s="277">
        <v>12600000</v>
      </c>
      <c r="E40" s="213"/>
      <c r="F40" s="214">
        <f t="shared" si="6"/>
        <v>0</v>
      </c>
      <c r="G40" s="312">
        <v>42408</v>
      </c>
      <c r="H40" s="14" t="s">
        <v>583</v>
      </c>
      <c r="I40" s="215"/>
      <c r="J40" s="215"/>
    </row>
    <row r="41" spans="1:10" ht="114.75" x14ac:dyDescent="0.2">
      <c r="A41" s="539"/>
      <c r="B41" s="14" t="s">
        <v>617</v>
      </c>
      <c r="C41" s="277">
        <v>12600000</v>
      </c>
      <c r="D41" s="277">
        <v>12600000</v>
      </c>
      <c r="E41" s="213"/>
      <c r="F41" s="214">
        <f t="shared" si="6"/>
        <v>0</v>
      </c>
      <c r="G41" s="312">
        <v>42408</v>
      </c>
      <c r="H41" s="14" t="s">
        <v>632</v>
      </c>
      <c r="I41" s="215"/>
      <c r="J41" s="215"/>
    </row>
    <row r="42" spans="1:10" ht="114.75" x14ac:dyDescent="0.2">
      <c r="A42" s="539"/>
      <c r="B42" s="14" t="s">
        <v>617</v>
      </c>
      <c r="C42" s="277">
        <v>12600000</v>
      </c>
      <c r="D42" s="277">
        <v>12600000</v>
      </c>
      <c r="E42" s="213"/>
      <c r="F42" s="214">
        <f t="shared" si="6"/>
        <v>0</v>
      </c>
      <c r="G42" s="312">
        <v>42408</v>
      </c>
      <c r="H42" s="14" t="s">
        <v>595</v>
      </c>
      <c r="I42" s="215"/>
      <c r="J42" s="215"/>
    </row>
    <row r="43" spans="1:10" ht="114.75" x14ac:dyDescent="0.2">
      <c r="A43" s="539"/>
      <c r="B43" s="14" t="s">
        <v>617</v>
      </c>
      <c r="C43" s="277">
        <v>12600000</v>
      </c>
      <c r="D43" s="277"/>
      <c r="E43" s="213"/>
      <c r="F43" s="214">
        <f t="shared" si="6"/>
        <v>12600000</v>
      </c>
      <c r="G43" s="312">
        <v>42408</v>
      </c>
      <c r="H43" s="14" t="s">
        <v>602</v>
      </c>
      <c r="I43" s="215"/>
      <c r="J43" s="215"/>
    </row>
    <row r="44" spans="1:10" ht="111.75" customHeight="1" x14ac:dyDescent="0.2">
      <c r="A44" s="539"/>
      <c r="B44" s="14" t="s">
        <v>616</v>
      </c>
      <c r="C44" s="277">
        <v>10500000</v>
      </c>
      <c r="D44" s="277">
        <v>10500000</v>
      </c>
      <c r="E44" s="213"/>
      <c r="F44" s="214">
        <f t="shared" si="6"/>
        <v>0</v>
      </c>
      <c r="G44" s="312">
        <v>42408</v>
      </c>
      <c r="H44" s="14" t="s">
        <v>630</v>
      </c>
      <c r="I44" s="215"/>
      <c r="J44" s="215"/>
    </row>
    <row r="45" spans="1:10" ht="114.75" x14ac:dyDescent="0.2">
      <c r="A45" s="539"/>
      <c r="B45" s="14" t="s">
        <v>616</v>
      </c>
      <c r="C45" s="277">
        <v>10500000</v>
      </c>
      <c r="D45" s="277">
        <v>10500000</v>
      </c>
      <c r="E45" s="213"/>
      <c r="F45" s="214">
        <f t="shared" si="6"/>
        <v>0</v>
      </c>
      <c r="G45" s="312">
        <v>42408</v>
      </c>
      <c r="H45" s="14" t="s">
        <v>573</v>
      </c>
      <c r="I45" s="215"/>
      <c r="J45" s="215"/>
    </row>
    <row r="46" spans="1:10" ht="38.25" x14ac:dyDescent="0.2">
      <c r="A46" s="539"/>
      <c r="B46" s="14" t="s">
        <v>311</v>
      </c>
      <c r="C46" s="277">
        <f>100000000-22681700</f>
        <v>77318300</v>
      </c>
      <c r="D46" s="296"/>
      <c r="E46" s="213"/>
      <c r="F46" s="214">
        <f t="shared" si="6"/>
        <v>77318300</v>
      </c>
      <c r="G46" s="312">
        <v>42505</v>
      </c>
      <c r="H46" s="288" t="s">
        <v>626</v>
      </c>
      <c r="I46" s="215"/>
      <c r="J46" s="215"/>
    </row>
    <row r="47" spans="1:10" ht="32.25" customHeight="1" x14ac:dyDescent="0.2">
      <c r="A47" s="539"/>
      <c r="B47" s="14" t="s">
        <v>631</v>
      </c>
      <c r="C47" s="277">
        <v>12181700</v>
      </c>
      <c r="D47" s="296"/>
      <c r="E47" s="213"/>
      <c r="F47" s="214">
        <f t="shared" ref="F47:F48" si="7">C47-D47</f>
        <v>12181700</v>
      </c>
      <c r="G47" s="312">
        <v>42505</v>
      </c>
      <c r="H47" s="288" t="s">
        <v>626</v>
      </c>
      <c r="I47" s="215"/>
      <c r="J47" s="215"/>
    </row>
    <row r="48" spans="1:10" ht="25.5" x14ac:dyDescent="0.2">
      <c r="A48" s="540"/>
      <c r="B48" s="14" t="s">
        <v>605</v>
      </c>
      <c r="C48" s="277">
        <f>12600000-10500000</f>
        <v>2100000</v>
      </c>
      <c r="D48" s="296"/>
      <c r="E48" s="213"/>
      <c r="F48" s="214">
        <f t="shared" si="7"/>
        <v>2100000</v>
      </c>
      <c r="G48" s="267" t="s">
        <v>604</v>
      </c>
      <c r="H48" s="14" t="s">
        <v>618</v>
      </c>
      <c r="I48" s="215"/>
      <c r="J48" s="215"/>
    </row>
    <row r="49" spans="1:8" ht="12.75" x14ac:dyDescent="0.2">
      <c r="A49" s="233"/>
      <c r="B49" s="219" t="s">
        <v>367</v>
      </c>
      <c r="C49" s="220">
        <f>SUM(C37:C48)</f>
        <v>240000000</v>
      </c>
      <c r="D49" s="221">
        <f>SUM(D37:D48)</f>
        <v>113400000</v>
      </c>
      <c r="E49" s="222">
        <f t="shared" ref="E49:E50" si="8">D49/C49*100</f>
        <v>47.25</v>
      </c>
      <c r="F49" s="221">
        <f t="shared" ref="F49:F50" si="9">C49-D49</f>
        <v>126600000</v>
      </c>
      <c r="G49" s="223"/>
      <c r="H49" s="313">
        <f>D49/C49</f>
        <v>0.47249999999999998</v>
      </c>
    </row>
    <row r="50" spans="1:8" ht="19.5" customHeight="1" x14ac:dyDescent="0.2">
      <c r="A50" s="234"/>
      <c r="B50" s="235" t="s">
        <v>368</v>
      </c>
      <c r="C50" s="236">
        <f>C12+C20+C32+C49</f>
        <v>2412200000</v>
      </c>
      <c r="D50" s="236">
        <f>D12+D20+D32+D49</f>
        <v>117400000</v>
      </c>
      <c r="E50" s="237">
        <f t="shared" si="8"/>
        <v>4.8669264571760218</v>
      </c>
      <c r="F50" s="236">
        <f t="shared" si="9"/>
        <v>2294800000</v>
      </c>
      <c r="G50" s="238"/>
      <c r="H50" s="314">
        <f>D50/C50</f>
        <v>4.8669264571760219E-2</v>
      </c>
    </row>
    <row r="51" spans="1:8" ht="22.5" customHeight="1" x14ac:dyDescent="0.25">
      <c r="A51" s="239" t="s">
        <v>369</v>
      </c>
      <c r="B51" s="240"/>
      <c r="C51" s="241"/>
      <c r="D51" s="242"/>
      <c r="E51" s="242"/>
      <c r="F51" s="242"/>
      <c r="G51" s="243"/>
      <c r="H51" s="244"/>
    </row>
    <row r="52" spans="1:8" ht="36" x14ac:dyDescent="0.2">
      <c r="A52" s="211" t="s">
        <v>370</v>
      </c>
      <c r="B52" s="229" t="s">
        <v>347</v>
      </c>
      <c r="C52" s="229" t="s">
        <v>371</v>
      </c>
      <c r="D52" s="229" t="s">
        <v>349</v>
      </c>
      <c r="E52" s="230" t="s">
        <v>350</v>
      </c>
      <c r="F52" s="229" t="s">
        <v>351</v>
      </c>
      <c r="G52" s="229" t="s">
        <v>352</v>
      </c>
      <c r="H52" s="229" t="s">
        <v>353</v>
      </c>
    </row>
    <row r="53" spans="1:8" ht="39.75" customHeight="1" x14ac:dyDescent="0.2">
      <c r="A53" s="245" t="s">
        <v>372</v>
      </c>
      <c r="B53" s="541" t="s">
        <v>623</v>
      </c>
      <c r="C53" s="543">
        <v>541800000</v>
      </c>
      <c r="D53" s="544"/>
      <c r="E53" s="545"/>
      <c r="F53" s="545">
        <f>C53-D53</f>
        <v>541800000</v>
      </c>
      <c r="G53" s="534">
        <v>42342</v>
      </c>
      <c r="H53" s="537" t="s">
        <v>621</v>
      </c>
    </row>
    <row r="54" spans="1:8" ht="39.75" customHeight="1" x14ac:dyDescent="0.2">
      <c r="A54" s="245" t="s">
        <v>373</v>
      </c>
      <c r="B54" s="542"/>
      <c r="C54" s="543"/>
      <c r="D54" s="544"/>
      <c r="E54" s="546"/>
      <c r="F54" s="546"/>
      <c r="G54" s="535"/>
      <c r="H54" s="537"/>
    </row>
    <row r="55" spans="1:8" ht="100.5" customHeight="1" x14ac:dyDescent="0.2">
      <c r="A55" s="246" t="s">
        <v>374</v>
      </c>
      <c r="B55" s="542"/>
      <c r="C55" s="543"/>
      <c r="D55" s="544"/>
      <c r="E55" s="547"/>
      <c r="F55" s="547"/>
      <c r="G55" s="536"/>
      <c r="H55" s="537"/>
    </row>
    <row r="56" spans="1:8" ht="82.5" customHeight="1" x14ac:dyDescent="0.2">
      <c r="A56" s="247" t="s">
        <v>375</v>
      </c>
      <c r="B56" s="14" t="s">
        <v>625</v>
      </c>
      <c r="C56" s="277">
        <v>150000000</v>
      </c>
      <c r="D56" s="248"/>
      <c r="E56" s="213"/>
      <c r="F56" s="249">
        <f>C56-D56</f>
        <v>150000000</v>
      </c>
      <c r="G56" s="10">
        <v>42418</v>
      </c>
      <c r="H56" s="14" t="s">
        <v>620</v>
      </c>
    </row>
    <row r="57" spans="1:8" ht="106.5" customHeight="1" x14ac:dyDescent="0.2">
      <c r="A57" s="247" t="s">
        <v>619</v>
      </c>
      <c r="B57" s="15" t="s">
        <v>622</v>
      </c>
      <c r="C57" s="277">
        <v>64000000</v>
      </c>
      <c r="D57" s="248"/>
      <c r="E57" s="213"/>
      <c r="F57" s="249">
        <f>C57-D57</f>
        <v>64000000</v>
      </c>
      <c r="G57" s="33">
        <v>42500</v>
      </c>
      <c r="H57" s="250" t="s">
        <v>626</v>
      </c>
    </row>
    <row r="58" spans="1:8" ht="12.75" x14ac:dyDescent="0.2">
      <c r="A58" s="235"/>
      <c r="B58" s="235" t="s">
        <v>376</v>
      </c>
      <c r="C58" s="251">
        <f>SUM(C53:C57)</f>
        <v>755800000</v>
      </c>
      <c r="D58" s="251">
        <f>SUM(D53:D57)</f>
        <v>0</v>
      </c>
      <c r="E58" s="238">
        <f t="shared" ref="E58:E59" si="10">D58/C58*100</f>
        <v>0</v>
      </c>
      <c r="F58" s="251">
        <f>C58-D58</f>
        <v>755800000</v>
      </c>
      <c r="G58" s="251"/>
      <c r="H58" s="252">
        <f>D58/C58</f>
        <v>0</v>
      </c>
    </row>
    <row r="59" spans="1:8" ht="24.75" customHeight="1" x14ac:dyDescent="0.2">
      <c r="A59" s="253"/>
      <c r="B59" s="253" t="s">
        <v>377</v>
      </c>
      <c r="C59" s="254">
        <f>SUM(C50+C58)</f>
        <v>3168000000</v>
      </c>
      <c r="D59" s="254">
        <f>SUM(D50+D58)</f>
        <v>117400000</v>
      </c>
      <c r="E59" s="255">
        <f t="shared" si="10"/>
        <v>3.7058080808080809</v>
      </c>
      <c r="F59" s="254">
        <f>C59-D59</f>
        <v>3050600000</v>
      </c>
      <c r="G59" s="254"/>
      <c r="H59" s="315">
        <f>D59/C59</f>
        <v>3.7058080808080811E-2</v>
      </c>
    </row>
    <row r="61" spans="1:8" x14ac:dyDescent="0.2">
      <c r="D61" s="147"/>
      <c r="F61" s="39"/>
    </row>
    <row r="62" spans="1:8" x14ac:dyDescent="0.2">
      <c r="D62" s="147"/>
      <c r="F62" s="257"/>
    </row>
  </sheetData>
  <mergeCells count="14">
    <mergeCell ref="G53:G55"/>
    <mergeCell ref="H53:H55"/>
    <mergeCell ref="A37:A48"/>
    <mergeCell ref="B53:B55"/>
    <mergeCell ref="C53:C55"/>
    <mergeCell ref="D53:D55"/>
    <mergeCell ref="E53:E55"/>
    <mergeCell ref="F53:F55"/>
    <mergeCell ref="A34:A35"/>
    <mergeCell ref="A1:H1"/>
    <mergeCell ref="A3:H3"/>
    <mergeCell ref="A5:A12"/>
    <mergeCell ref="A14:A20"/>
    <mergeCell ref="A22:A32"/>
  </mergeCells>
  <pageMargins left="0.70866141732283472" right="0.70866141732283472" top="0.74803149606299213" bottom="0.74803149606299213" header="0.31496062992125984" footer="0.31496062992125984"/>
  <pageSetup scale="7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CUADRO PAA 2016</vt:lpstr>
      <vt:lpstr>PLAN DE ADQUISICIONES 2016</vt:lpstr>
      <vt:lpstr>ADICIONES A CONTRATOS</vt:lpstr>
      <vt:lpstr>INVERSIÓN</vt:lpstr>
      <vt:lpstr>INVERSIÓN!Área_de_impresión</vt:lpstr>
      <vt:lpstr>'PLAN DE ADQUISICIONES 2016'!Área_de_impresión</vt:lpstr>
      <vt:lpstr>'CUADRO PAA 2016'!Títulos_a_imprimir</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MARIBEL CHACON MORENO</cp:lastModifiedBy>
  <cp:revision/>
  <cp:lastPrinted>2016-03-14T20:14:45Z</cp:lastPrinted>
  <dcterms:created xsi:type="dcterms:W3CDTF">2012-05-03T16:02:33Z</dcterms:created>
  <dcterms:modified xsi:type="dcterms:W3CDTF">2016-03-14T22:44:51Z</dcterms:modified>
</cp:coreProperties>
</file>